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145" tabRatio="853" firstSheet="5" activeTab="5"/>
  </bookViews>
  <sheets>
    <sheet name="Printplan_13Seite" sheetId="1" state="hidden" r:id="rId1"/>
    <sheet name="Printplan_Reise_ganze Seiten" sheetId="2" state="hidden" r:id="rId2"/>
    <sheet name="Printplan_Foc+Stern ganze Seite" sheetId="3" state="hidden" r:id="rId3"/>
    <sheet name="Printplan_13Seite (2)" sheetId="4" state="hidden" r:id="rId4"/>
    <sheet name="Printplan_13Seite_20.10." sheetId="5" state="hidden" r:id="rId5"/>
    <sheet name="Medija plan - example" sheetId="6" r:id="rId6"/>
  </sheets>
  <definedNames>
    <definedName name="_xlnm.Print_Area" localSheetId="5">'Medija plan - example'!$A$1:$BO$16</definedName>
    <definedName name="_xlnm.Print_Area" localSheetId="0">'Printplan_13Seite'!$A$1:$BV$64</definedName>
    <definedName name="_xlnm.Print_Area" localSheetId="3">'Printplan_13Seite (2)'!$A$1:$BV$65</definedName>
    <definedName name="_xlnm.Print_Area" localSheetId="4">'Printplan_13Seite_20.10.'!$A$1:$BV$55</definedName>
    <definedName name="_xlnm.Print_Area" localSheetId="2">'Printplan_Foc+Stern ganze Seite'!$A$1:$BV$65</definedName>
    <definedName name="_xlnm.Print_Area" localSheetId="1">'Printplan_Reise_ganze Seiten'!$A$1:$BV$65</definedName>
  </definedNames>
  <calcPr fullCalcOnLoad="1"/>
</workbook>
</file>

<file path=xl/sharedStrings.xml><?xml version="1.0" encoding="utf-8"?>
<sst xmlns="http://schemas.openxmlformats.org/spreadsheetml/2006/main" count="931" uniqueCount="124">
  <si>
    <t>Titel</t>
  </si>
  <si>
    <t>Merian</t>
  </si>
  <si>
    <t>Urlaub perfekt</t>
  </si>
  <si>
    <t>wöchentlich</t>
  </si>
  <si>
    <t>Stern</t>
  </si>
  <si>
    <t>ADAC Reisemagazin</t>
  </si>
  <si>
    <t>Reisemagazine (monothematisch)</t>
  </si>
  <si>
    <t>Reisemagazine (multithematisch)</t>
  </si>
  <si>
    <t>Aktuelle Nachrichtenmagazine</t>
  </si>
  <si>
    <t>4x jährlich</t>
  </si>
  <si>
    <t>2x jährlich</t>
  </si>
  <si>
    <t>2-monatlich</t>
  </si>
  <si>
    <t>Kontakte Mio.</t>
  </si>
  <si>
    <t>GRP</t>
  </si>
  <si>
    <t>Familientitel</t>
  </si>
  <si>
    <t>6x jährlich</t>
  </si>
  <si>
    <t>Stern Katalogservice</t>
  </si>
  <si>
    <t>Focus Katalogservice</t>
  </si>
  <si>
    <t>Urlaub perfekt Katalogservice</t>
  </si>
  <si>
    <t>Abenteuer und Reisen</t>
  </si>
  <si>
    <t>monatlich</t>
  </si>
  <si>
    <t>43x77mm, 4c</t>
  </si>
  <si>
    <t>44x57mm, 4c</t>
  </si>
  <si>
    <t>Reisefieber</t>
  </si>
  <si>
    <t>Bonnes Vacances</t>
  </si>
  <si>
    <t>ADAC Traveller</t>
  </si>
  <si>
    <t>5x jährlich</t>
  </si>
  <si>
    <t>Kunde:</t>
  </si>
  <si>
    <t>Zielgruppe: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</si>
  <si>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</si>
  <si>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</si>
  <si>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</si>
  <si>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</si>
  <si>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</si>
  <si>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</si>
  <si>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</si>
  <si>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</si>
  <si>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</si>
  <si>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</si>
  <si>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</si>
  <si>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</si>
  <si>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Datum:</t>
  </si>
  <si>
    <t>2
0
0
5</t>
  </si>
  <si>
    <t>Mo</t>
  </si>
  <si>
    <t>Di</t>
  </si>
  <si>
    <t>Mi</t>
  </si>
  <si>
    <t>Do</t>
  </si>
  <si>
    <t>Fr</t>
  </si>
  <si>
    <t>Budget 2005:</t>
  </si>
  <si>
    <t>Sa</t>
  </si>
  <si>
    <t>Budget aktuell:</t>
  </si>
  <si>
    <t>So</t>
  </si>
  <si>
    <t>Format</t>
  </si>
  <si>
    <t>Ersch.-</t>
  </si>
  <si>
    <t>Verbreitete</t>
  </si>
  <si>
    <t>Brutto</t>
  </si>
  <si>
    <t>Frq.</t>
  </si>
  <si>
    <t>AS</t>
  </si>
  <si>
    <t>DU</t>
  </si>
  <si>
    <t>weise</t>
  </si>
  <si>
    <t>Auflage</t>
  </si>
  <si>
    <t>Total</t>
  </si>
  <si>
    <t>1.Ausg.</t>
  </si>
  <si>
    <t>Euro</t>
  </si>
  <si>
    <t xml:space="preserve">Vers. 1 /09.02.2005 </t>
  </si>
  <si>
    <t>IV.Qu.04</t>
  </si>
  <si>
    <t>1/3 S. 4c</t>
  </si>
  <si>
    <t>Geo Saison Katalogservice</t>
  </si>
  <si>
    <t>Reisebild</t>
  </si>
  <si>
    <t>99x65</t>
  </si>
  <si>
    <t>50x67 mm, 4c</t>
  </si>
  <si>
    <t>Eltern*</t>
  </si>
  <si>
    <t>Eltern for Familiy*</t>
  </si>
  <si>
    <t>Zielgruppe</t>
  </si>
  <si>
    <t>Pot. Mio.</t>
  </si>
  <si>
    <t>OTS</t>
  </si>
  <si>
    <t>RW%</t>
  </si>
  <si>
    <t xml:space="preserve">T€ </t>
  </si>
  <si>
    <t>Familie &amp; Co.**</t>
  </si>
  <si>
    <t>spielen und lernen**</t>
  </si>
  <si>
    <t>* Kombinationspreis für Eltern und Eltern for familiy</t>
  </si>
  <si>
    <t>** Kombinationspreise Familie &amp; Co. und spielen und lernen</t>
  </si>
  <si>
    <t>Fremdenverkehrsamt Kroatien</t>
  </si>
  <si>
    <t xml:space="preserve">Stand: </t>
  </si>
  <si>
    <t>Fachzeitschriften</t>
  </si>
  <si>
    <t>*** Werden separat abgerechnet</t>
  </si>
  <si>
    <t>Abenteuer und Reisen Katalogservice</t>
  </si>
  <si>
    <t>x</t>
  </si>
  <si>
    <t>E 30-49 mK 18 Jahre und älter</t>
  </si>
  <si>
    <t>Printkampagne 2006 - Printplan</t>
  </si>
  <si>
    <t xml:space="preserve">30-49 Jahre mit Kinder über 18 Jahren </t>
  </si>
  <si>
    <t>Focus</t>
  </si>
  <si>
    <t>travel talk</t>
  </si>
  <si>
    <t>FVW International</t>
  </si>
  <si>
    <t>Touristik aktuell</t>
  </si>
  <si>
    <t>Touristik Report</t>
  </si>
  <si>
    <t>14tägl.</t>
  </si>
  <si>
    <t xml:space="preserve">FVW international, Touristik aktuell, Touristik Report, travel talk </t>
  </si>
  <si>
    <t xml:space="preserve">Quelle: AWA 2005, nicht zählbar: Reisebild, Reisefieber, Bonnes Vacances, Urlaub perfekt, ADAC Traveller, </t>
  </si>
  <si>
    <t>1/1 S. 4c</t>
  </si>
  <si>
    <t>Geo Saison</t>
  </si>
  <si>
    <t>30-49 Jahre mit HHNE 1500+</t>
  </si>
  <si>
    <t>Bild am Sonntag</t>
  </si>
  <si>
    <t>1/4 S 4c</t>
  </si>
  <si>
    <t>TV/Radio</t>
  </si>
  <si>
    <t>January</t>
  </si>
  <si>
    <t>February</t>
  </si>
  <si>
    <t>March</t>
  </si>
  <si>
    <t>May</t>
  </si>
  <si>
    <t>Jun</t>
  </si>
  <si>
    <t>July</t>
  </si>
  <si>
    <t>October</t>
  </si>
  <si>
    <t>December</t>
  </si>
  <si>
    <t>Media</t>
  </si>
  <si>
    <t>Edition/Circulation</t>
  </si>
  <si>
    <t>Unit net price</t>
  </si>
  <si>
    <t>Frequency</t>
  </si>
  <si>
    <t>Press</t>
  </si>
  <si>
    <t>Outdoor</t>
  </si>
  <si>
    <t>Online</t>
  </si>
  <si>
    <t>TOTAL</t>
  </si>
  <si>
    <t>Position of the Ad</t>
  </si>
  <si>
    <t>Total net price in HRK</t>
  </si>
  <si>
    <t>MEDIA BUYING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</si>
</sst>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#,##0.00\ \ \ \ \ "/>
    <numFmt numFmtId="175" formatCode="#,##0,"/>
    <numFmt numFmtId="176" formatCode="d/m/yy"/>
    <numFmt numFmtId="177" formatCode="d/m"/>
    <numFmt numFmtId="178" formatCode="[$-407]dddd\,\ d\.\ mmmm\ yyyy"/>
    <numFmt numFmtId="179" formatCode="0.0E+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9"/>
      <name val="Arial Narrow"/>
      <family val="2"/>
    </font>
    <font>
      <b/>
      <sz val="18"/>
      <color indexed="8"/>
      <name val="Arial"/>
      <family val="2"/>
    </font>
    <font>
      <b/>
      <sz val="12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"/>
      <family val="2"/>
    </font>
    <font>
      <sz val="6"/>
      <color indexed="8"/>
      <name val="Arial Narrow"/>
      <family val="2"/>
    </font>
    <font>
      <sz val="8"/>
      <color indexed="63"/>
      <name val="Arial Narrow"/>
      <family val="2"/>
    </font>
    <font>
      <b/>
      <sz val="8"/>
      <color indexed="63"/>
      <name val="Arial Narrow"/>
      <family val="2"/>
    </font>
    <font>
      <b/>
      <sz val="12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medium"/>
      <bottom style="hair"/>
    </border>
    <border>
      <left style="hair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17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173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Alignment="1">
      <alignment horizontal="left"/>
    </xf>
    <xf numFmtId="174" fontId="6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5" fontId="4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left"/>
    </xf>
    <xf numFmtId="175" fontId="4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9" fontId="4" fillId="0" borderId="10" xfId="0" applyNumberFormat="1" applyFont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73" fontId="4" fillId="0" borderId="38" xfId="0" applyNumberFormat="1" applyFont="1" applyBorder="1" applyAlignment="1">
      <alignment/>
    </xf>
    <xf numFmtId="174" fontId="4" fillId="0" borderId="39" xfId="0" applyNumberFormat="1" applyFont="1" applyBorder="1" applyAlignment="1">
      <alignment horizontal="center"/>
    </xf>
    <xf numFmtId="174" fontId="4" fillId="0" borderId="40" xfId="0" applyNumberFormat="1" applyFont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173" fontId="4" fillId="0" borderId="50" xfId="0" applyNumberFormat="1" applyFont="1" applyBorder="1" applyAlignment="1">
      <alignment horizontal="center"/>
    </xf>
    <xf numFmtId="174" fontId="4" fillId="0" borderId="50" xfId="0" applyNumberFormat="1" applyFont="1" applyBorder="1" applyAlignment="1">
      <alignment horizontal="center"/>
    </xf>
    <xf numFmtId="174" fontId="4" fillId="0" borderId="51" xfId="0" applyNumberFormat="1" applyFont="1" applyBorder="1" applyAlignment="1">
      <alignment horizontal="center"/>
    </xf>
    <xf numFmtId="0" fontId="4" fillId="35" borderId="52" xfId="0" applyFont="1" applyFill="1" applyBorder="1" applyAlignment="1">
      <alignment/>
    </xf>
    <xf numFmtId="0" fontId="4" fillId="35" borderId="53" xfId="0" applyFont="1" applyFill="1" applyBorder="1" applyAlignment="1">
      <alignment/>
    </xf>
    <xf numFmtId="0" fontId="4" fillId="35" borderId="54" xfId="0" applyFont="1" applyFill="1" applyBorder="1" applyAlignment="1">
      <alignment/>
    </xf>
    <xf numFmtId="0" fontId="4" fillId="35" borderId="55" xfId="0" applyFont="1" applyFill="1" applyBorder="1" applyAlignment="1">
      <alignment/>
    </xf>
    <xf numFmtId="0" fontId="4" fillId="35" borderId="56" xfId="0" applyFont="1" applyFill="1" applyBorder="1" applyAlignment="1">
      <alignment/>
    </xf>
    <xf numFmtId="0" fontId="4" fillId="35" borderId="57" xfId="0" applyFont="1" applyFill="1" applyBorder="1" applyAlignment="1">
      <alignment/>
    </xf>
    <xf numFmtId="0" fontId="4" fillId="35" borderId="58" xfId="0" applyFont="1" applyFill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 horizontal="center"/>
    </xf>
    <xf numFmtId="1" fontId="4" fillId="0" borderId="60" xfId="0" applyNumberFormat="1" applyFont="1" applyBorder="1" applyAlignment="1">
      <alignment horizontal="center"/>
    </xf>
    <xf numFmtId="173" fontId="4" fillId="0" borderId="39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 horizontal="center"/>
    </xf>
    <xf numFmtId="1" fontId="12" fillId="0" borderId="63" xfId="0" applyNumberFormat="1" applyFont="1" applyBorder="1" applyAlignment="1">
      <alignment horizontal="center"/>
    </xf>
    <xf numFmtId="173" fontId="10" fillId="0" borderId="32" xfId="0" applyNumberFormat="1" applyFont="1" applyBorder="1" applyAlignment="1">
      <alignment horizontal="center"/>
    </xf>
    <xf numFmtId="174" fontId="4" fillId="0" borderId="32" xfId="0" applyNumberFormat="1" applyFont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5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10" fillId="0" borderId="70" xfId="0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10" fillId="0" borderId="72" xfId="0" applyFont="1" applyFill="1" applyBorder="1" applyAlignment="1">
      <alignment/>
    </xf>
    <xf numFmtId="0" fontId="10" fillId="0" borderId="73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0" fontId="10" fillId="0" borderId="70" xfId="0" applyFont="1" applyFill="1" applyBorder="1" applyAlignment="1">
      <alignment horizontal="center"/>
    </xf>
    <xf numFmtId="0" fontId="10" fillId="0" borderId="7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75" xfId="0" applyNumberFormat="1" applyFont="1" applyFill="1" applyBorder="1" applyAlignment="1">
      <alignment/>
    </xf>
    <xf numFmtId="173" fontId="4" fillId="0" borderId="76" xfId="0" applyNumberFormat="1" applyFont="1" applyFill="1" applyBorder="1" applyAlignment="1">
      <alignment horizontal="center"/>
    </xf>
    <xf numFmtId="3" fontId="4" fillId="0" borderId="60" xfId="0" applyNumberFormat="1" applyFont="1" applyFill="1" applyBorder="1" applyAlignment="1">
      <alignment horizontal="center"/>
    </xf>
    <xf numFmtId="173" fontId="4" fillId="0" borderId="76" xfId="0" applyNumberFormat="1" applyFont="1" applyFill="1" applyBorder="1" applyAlignment="1">
      <alignment/>
    </xf>
    <xf numFmtId="0" fontId="4" fillId="0" borderId="76" xfId="0" applyFont="1" applyFill="1" applyBorder="1" applyAlignment="1">
      <alignment horizontal="center"/>
    </xf>
    <xf numFmtId="174" fontId="4" fillId="0" borderId="21" xfId="0" applyNumberFormat="1" applyFont="1" applyFill="1" applyBorder="1" applyAlignment="1">
      <alignment horizontal="center"/>
    </xf>
    <xf numFmtId="174" fontId="4" fillId="0" borderId="77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79" xfId="0" applyFont="1" applyFill="1" applyBorder="1" applyAlignment="1">
      <alignment/>
    </xf>
    <xf numFmtId="3" fontId="4" fillId="0" borderId="76" xfId="0" applyNumberFormat="1" applyFont="1" applyFill="1" applyBorder="1" applyAlignment="1">
      <alignment horizontal="center"/>
    </xf>
    <xf numFmtId="0" fontId="10" fillId="0" borderId="80" xfId="0" applyFont="1" applyFill="1" applyBorder="1" applyAlignment="1">
      <alignment/>
    </xf>
    <xf numFmtId="0" fontId="10" fillId="0" borderId="81" xfId="0" applyFont="1" applyFill="1" applyBorder="1" applyAlignment="1">
      <alignment/>
    </xf>
    <xf numFmtId="0" fontId="10" fillId="0" borderId="82" xfId="0" applyFont="1" applyFill="1" applyBorder="1" applyAlignment="1">
      <alignment/>
    </xf>
    <xf numFmtId="0" fontId="10" fillId="0" borderId="83" xfId="0" applyFont="1" applyFill="1" applyBorder="1" applyAlignment="1">
      <alignment/>
    </xf>
    <xf numFmtId="0" fontId="10" fillId="0" borderId="83" xfId="0" applyFont="1" applyFill="1" applyBorder="1" applyAlignment="1">
      <alignment horizontal="center"/>
    </xf>
    <xf numFmtId="177" fontId="4" fillId="0" borderId="25" xfId="0" applyNumberFormat="1" applyFont="1" applyFill="1" applyBorder="1" applyAlignment="1">
      <alignment horizontal="center"/>
    </xf>
    <xf numFmtId="177" fontId="4" fillId="0" borderId="77" xfId="0" applyNumberFormat="1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173" fontId="4" fillId="0" borderId="84" xfId="0" applyNumberFormat="1" applyFont="1" applyFill="1" applyBorder="1" applyAlignment="1">
      <alignment/>
    </xf>
    <xf numFmtId="173" fontId="4" fillId="0" borderId="85" xfId="0" applyNumberFormat="1" applyFont="1" applyFill="1" applyBorder="1" applyAlignment="1">
      <alignment/>
    </xf>
    <xf numFmtId="173" fontId="4" fillId="0" borderId="85" xfId="0" applyNumberFormat="1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174" fontId="4" fillId="0" borderId="86" xfId="0" applyNumberFormat="1" applyFont="1" applyFill="1" applyBorder="1" applyAlignment="1">
      <alignment horizontal="center"/>
    </xf>
    <xf numFmtId="174" fontId="4" fillId="0" borderId="87" xfId="0" applyNumberFormat="1" applyFont="1" applyFill="1" applyBorder="1" applyAlignment="1">
      <alignment horizontal="center"/>
    </xf>
    <xf numFmtId="0" fontId="10" fillId="0" borderId="88" xfId="0" applyFont="1" applyFill="1" applyBorder="1" applyAlignment="1">
      <alignment/>
    </xf>
    <xf numFmtId="0" fontId="10" fillId="0" borderId="81" xfId="0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10" fillId="0" borderId="89" xfId="0" applyFont="1" applyFill="1" applyBorder="1" applyAlignment="1">
      <alignment/>
    </xf>
    <xf numFmtId="3" fontId="4" fillId="0" borderId="85" xfId="0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175" fontId="4" fillId="0" borderId="76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75" fontId="4" fillId="0" borderId="85" xfId="0" applyNumberFormat="1" applyFont="1" applyFill="1" applyBorder="1" applyAlignment="1">
      <alignment horizontal="center"/>
    </xf>
    <xf numFmtId="173" fontId="4" fillId="0" borderId="25" xfId="0" applyNumberFormat="1" applyFont="1" applyFill="1" applyBorder="1" applyAlignment="1">
      <alignment/>
    </xf>
    <xf numFmtId="0" fontId="4" fillId="0" borderId="83" xfId="0" applyFont="1" applyFill="1" applyBorder="1" applyAlignment="1">
      <alignment/>
    </xf>
    <xf numFmtId="0" fontId="4" fillId="0" borderId="90" xfId="0" applyFont="1" applyFill="1" applyBorder="1" applyAlignment="1">
      <alignment/>
    </xf>
    <xf numFmtId="0" fontId="4" fillId="0" borderId="86" xfId="0" applyFont="1" applyFill="1" applyBorder="1" applyAlignment="1">
      <alignment/>
    </xf>
    <xf numFmtId="0" fontId="4" fillId="0" borderId="82" xfId="0" applyFont="1" applyFill="1" applyBorder="1" applyAlignment="1">
      <alignment/>
    </xf>
    <xf numFmtId="177" fontId="4" fillId="0" borderId="39" xfId="0" applyNumberFormat="1" applyFont="1" applyFill="1" applyBorder="1" applyAlignment="1">
      <alignment horizontal="center"/>
    </xf>
    <xf numFmtId="177" fontId="4" fillId="0" borderId="91" xfId="0" applyNumberFormat="1" applyFont="1" applyFill="1" applyBorder="1" applyAlignment="1">
      <alignment horizontal="center"/>
    </xf>
    <xf numFmtId="177" fontId="4" fillId="0" borderId="76" xfId="0" applyNumberFormat="1" applyFont="1" applyFill="1" applyBorder="1" applyAlignment="1">
      <alignment horizontal="center"/>
    </xf>
    <xf numFmtId="0" fontId="4" fillId="0" borderId="92" xfId="0" applyFont="1" applyFill="1" applyBorder="1" applyAlignment="1">
      <alignment/>
    </xf>
    <xf numFmtId="173" fontId="4" fillId="0" borderId="93" xfId="0" applyNumberFormat="1" applyFont="1" applyFill="1" applyBorder="1" applyAlignment="1">
      <alignment horizontal="center"/>
    </xf>
    <xf numFmtId="0" fontId="4" fillId="0" borderId="94" xfId="0" applyFont="1" applyFill="1" applyBorder="1" applyAlignment="1">
      <alignment/>
    </xf>
    <xf numFmtId="0" fontId="4" fillId="0" borderId="95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0" fontId="4" fillId="0" borderId="98" xfId="0" applyFont="1" applyFill="1" applyBorder="1" applyAlignment="1">
      <alignment/>
    </xf>
    <xf numFmtId="0" fontId="4" fillId="0" borderId="99" xfId="0" applyFont="1" applyFill="1" applyBorder="1" applyAlignment="1">
      <alignment/>
    </xf>
    <xf numFmtId="0" fontId="4" fillId="0" borderId="100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4" fillId="0" borderId="81" xfId="0" applyFont="1" applyFill="1" applyBorder="1" applyAlignment="1">
      <alignment/>
    </xf>
    <xf numFmtId="0" fontId="4" fillId="0" borderId="80" xfId="0" applyFont="1" applyFill="1" applyBorder="1" applyAlignment="1">
      <alignment/>
    </xf>
    <xf numFmtId="0" fontId="4" fillId="0" borderId="101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75" xfId="0" applyFont="1" applyFill="1" applyBorder="1" applyAlignment="1">
      <alignment/>
    </xf>
    <xf numFmtId="49" fontId="4" fillId="0" borderId="76" xfId="0" applyNumberFormat="1" applyFont="1" applyFill="1" applyBorder="1" applyAlignment="1">
      <alignment horizontal="center"/>
    </xf>
    <xf numFmtId="0" fontId="10" fillId="0" borderId="92" xfId="0" applyFont="1" applyFill="1" applyBorder="1" applyAlignment="1">
      <alignment/>
    </xf>
    <xf numFmtId="0" fontId="4" fillId="34" borderId="102" xfId="0" applyFont="1" applyFill="1" applyBorder="1" applyAlignment="1">
      <alignment/>
    </xf>
    <xf numFmtId="0" fontId="4" fillId="34" borderId="103" xfId="0" applyFont="1" applyFill="1" applyBorder="1" applyAlignment="1">
      <alignment/>
    </xf>
    <xf numFmtId="0" fontId="4" fillId="34" borderId="103" xfId="0" applyFont="1" applyFill="1" applyBorder="1" applyAlignment="1">
      <alignment horizontal="center"/>
    </xf>
    <xf numFmtId="175" fontId="4" fillId="34" borderId="103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/>
    </xf>
    <xf numFmtId="0" fontId="4" fillId="34" borderId="104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73" fontId="10" fillId="0" borderId="0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 horizontal="center"/>
    </xf>
    <xf numFmtId="173" fontId="10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73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174" fontId="11" fillId="0" borderId="0" xfId="0" applyNumberFormat="1" applyFont="1" applyAlignment="1">
      <alignment horizontal="center"/>
    </xf>
    <xf numFmtId="173" fontId="11" fillId="0" borderId="0" xfId="0" applyNumberFormat="1" applyFont="1" applyAlignment="1">
      <alignment/>
    </xf>
    <xf numFmtId="173" fontId="4" fillId="0" borderId="60" xfId="0" applyNumberFormat="1" applyFont="1" applyFill="1" applyBorder="1" applyAlignment="1">
      <alignment horizontal="center"/>
    </xf>
    <xf numFmtId="173" fontId="4" fillId="0" borderId="59" xfId="0" applyNumberFormat="1" applyFont="1" applyFill="1" applyBorder="1" applyAlignment="1">
      <alignment/>
    </xf>
    <xf numFmtId="173" fontId="4" fillId="0" borderId="6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 horizontal="center"/>
    </xf>
    <xf numFmtId="174" fontId="4" fillId="0" borderId="91" xfId="0" applyNumberFormat="1" applyFont="1" applyFill="1" applyBorder="1" applyAlignment="1">
      <alignment horizontal="center"/>
    </xf>
    <xf numFmtId="0" fontId="4" fillId="34" borderId="54" xfId="0" applyFont="1" applyFill="1" applyBorder="1" applyAlignment="1">
      <alignment horizontal="center"/>
    </xf>
    <xf numFmtId="1" fontId="12" fillId="34" borderId="54" xfId="0" applyNumberFormat="1" applyFont="1" applyFill="1" applyBorder="1" applyAlignment="1">
      <alignment horizontal="center"/>
    </xf>
    <xf numFmtId="173" fontId="4" fillId="34" borderId="54" xfId="0" applyNumberFormat="1" applyFont="1" applyFill="1" applyBorder="1" applyAlignment="1">
      <alignment horizontal="center"/>
    </xf>
    <xf numFmtId="174" fontId="4" fillId="34" borderId="54" xfId="0" applyNumberFormat="1" applyFont="1" applyFill="1" applyBorder="1" applyAlignment="1">
      <alignment horizontal="center"/>
    </xf>
    <xf numFmtId="174" fontId="4" fillId="34" borderId="58" xfId="0" applyNumberFormat="1" applyFont="1" applyFill="1" applyBorder="1" applyAlignment="1">
      <alignment horizontal="center"/>
    </xf>
    <xf numFmtId="177" fontId="4" fillId="34" borderId="25" xfId="0" applyNumberFormat="1" applyFont="1" applyFill="1" applyBorder="1" applyAlignment="1">
      <alignment horizontal="center"/>
    </xf>
    <xf numFmtId="177" fontId="4" fillId="34" borderId="77" xfId="0" applyNumberFormat="1" applyFont="1" applyFill="1" applyBorder="1" applyAlignment="1">
      <alignment horizontal="center"/>
    </xf>
    <xf numFmtId="0" fontId="10" fillId="34" borderId="5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173" fontId="4" fillId="0" borderId="105" xfId="0" applyNumberFormat="1" applyFont="1" applyFill="1" applyBorder="1" applyAlignment="1">
      <alignment/>
    </xf>
    <xf numFmtId="173" fontId="4" fillId="0" borderId="93" xfId="0" applyNumberFormat="1" applyFont="1" applyFill="1" applyBorder="1" applyAlignment="1">
      <alignment/>
    </xf>
    <xf numFmtId="0" fontId="4" fillId="0" borderId="93" xfId="0" applyFont="1" applyFill="1" applyBorder="1" applyAlignment="1">
      <alignment horizontal="center"/>
    </xf>
    <xf numFmtId="173" fontId="4" fillId="34" borderId="106" xfId="0" applyNumberFormat="1" applyFont="1" applyFill="1" applyBorder="1" applyAlignment="1">
      <alignment horizontal="center"/>
    </xf>
    <xf numFmtId="3" fontId="4" fillId="34" borderId="106" xfId="0" applyNumberFormat="1" applyFont="1" applyFill="1" applyBorder="1" applyAlignment="1">
      <alignment horizontal="center"/>
    </xf>
    <xf numFmtId="173" fontId="4" fillId="34" borderId="106" xfId="0" applyNumberFormat="1" applyFont="1" applyFill="1" applyBorder="1" applyAlignment="1">
      <alignment/>
    </xf>
    <xf numFmtId="0" fontId="4" fillId="34" borderId="106" xfId="0" applyFont="1" applyFill="1" applyBorder="1" applyAlignment="1">
      <alignment horizontal="center"/>
    </xf>
    <xf numFmtId="175" fontId="4" fillId="0" borderId="93" xfId="0" applyNumberFormat="1" applyFont="1" applyFill="1" applyBorder="1" applyAlignment="1">
      <alignment horizontal="center"/>
    </xf>
    <xf numFmtId="173" fontId="4" fillId="0" borderId="90" xfId="0" applyNumberFormat="1" applyFont="1" applyFill="1" applyBorder="1" applyAlignment="1">
      <alignment/>
    </xf>
    <xf numFmtId="173" fontId="10" fillId="34" borderId="107" xfId="0" applyNumberFormat="1" applyFont="1" applyFill="1" applyBorder="1" applyAlignment="1">
      <alignment/>
    </xf>
    <xf numFmtId="175" fontId="4" fillId="34" borderId="106" xfId="0" applyNumberFormat="1" applyFont="1" applyFill="1" applyBorder="1" applyAlignment="1">
      <alignment horizontal="center"/>
    </xf>
    <xf numFmtId="175" fontId="4" fillId="0" borderId="60" xfId="0" applyNumberFormat="1" applyFont="1" applyFill="1" applyBorder="1" applyAlignment="1">
      <alignment horizontal="center"/>
    </xf>
    <xf numFmtId="173" fontId="4" fillId="34" borderId="56" xfId="0" applyNumberFormat="1" applyFont="1" applyFill="1" applyBorder="1" applyAlignment="1">
      <alignment/>
    </xf>
    <xf numFmtId="0" fontId="5" fillId="0" borderId="0" xfId="0" applyFont="1" applyAlignment="1">
      <alignment/>
    </xf>
    <xf numFmtId="173" fontId="4" fillId="0" borderId="3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 horizontal="center"/>
    </xf>
    <xf numFmtId="177" fontId="4" fillId="0" borderId="87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left"/>
    </xf>
    <xf numFmtId="173" fontId="16" fillId="36" borderId="86" xfId="0" applyNumberFormat="1" applyFont="1" applyFill="1" applyBorder="1" applyAlignment="1">
      <alignment/>
    </xf>
    <xf numFmtId="173" fontId="16" fillId="36" borderId="101" xfId="0" applyNumberFormat="1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73" fontId="16" fillId="36" borderId="22" xfId="0" applyNumberFormat="1" applyFont="1" applyFill="1" applyBorder="1" applyAlignment="1">
      <alignment horizontal="left"/>
    </xf>
    <xf numFmtId="173" fontId="16" fillId="36" borderId="21" xfId="0" applyNumberFormat="1" applyFont="1" applyFill="1" applyBorder="1" applyAlignment="1">
      <alignment horizontal="left"/>
    </xf>
    <xf numFmtId="49" fontId="10" fillId="0" borderId="78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4" fillId="35" borderId="108" xfId="0" applyFont="1" applyFill="1" applyBorder="1" applyAlignment="1">
      <alignment/>
    </xf>
    <xf numFmtId="0" fontId="4" fillId="0" borderId="109" xfId="0" applyFont="1" applyFill="1" applyBorder="1" applyAlignment="1">
      <alignment/>
    </xf>
    <xf numFmtId="0" fontId="4" fillId="0" borderId="110" xfId="0" applyFont="1" applyFill="1" applyBorder="1" applyAlignment="1">
      <alignment/>
    </xf>
    <xf numFmtId="0" fontId="4" fillId="35" borderId="111" xfId="0" applyFont="1" applyFill="1" applyBorder="1" applyAlignment="1">
      <alignment/>
    </xf>
    <xf numFmtId="0" fontId="4" fillId="0" borderId="112" xfId="0" applyFont="1" applyFill="1" applyBorder="1" applyAlignment="1">
      <alignment/>
    </xf>
    <xf numFmtId="0" fontId="4" fillId="0" borderId="113" xfId="0" applyFont="1" applyFill="1" applyBorder="1" applyAlignment="1">
      <alignment/>
    </xf>
    <xf numFmtId="0" fontId="4" fillId="0" borderId="114" xfId="0" applyFont="1" applyFill="1" applyBorder="1" applyAlignment="1">
      <alignment/>
    </xf>
    <xf numFmtId="0" fontId="4" fillId="0" borderId="109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4" fillId="33" borderId="110" xfId="0" applyFont="1" applyFill="1" applyBorder="1" applyAlignment="1">
      <alignment/>
    </xf>
    <xf numFmtId="0" fontId="7" fillId="36" borderId="115" xfId="0" applyFont="1" applyFill="1" applyBorder="1" applyAlignment="1">
      <alignment horizontal="center"/>
    </xf>
    <xf numFmtId="0" fontId="10" fillId="37" borderId="70" xfId="0" applyFont="1" applyFill="1" applyBorder="1" applyAlignment="1">
      <alignment/>
    </xf>
    <xf numFmtId="0" fontId="10" fillId="37" borderId="23" xfId="0" applyFont="1" applyFill="1" applyBorder="1" applyAlignment="1">
      <alignment horizontal="center"/>
    </xf>
    <xf numFmtId="0" fontId="10" fillId="37" borderId="23" xfId="0" applyFont="1" applyFill="1" applyBorder="1" applyAlignment="1">
      <alignment/>
    </xf>
    <xf numFmtId="0" fontId="10" fillId="37" borderId="24" xfId="0" applyFont="1" applyFill="1" applyBorder="1" applyAlignment="1">
      <alignment/>
    </xf>
    <xf numFmtId="0" fontId="10" fillId="37" borderId="26" xfId="0" applyFont="1" applyFill="1" applyBorder="1" applyAlignment="1">
      <alignment/>
    </xf>
    <xf numFmtId="0" fontId="10" fillId="37" borderId="81" xfId="0" applyFont="1" applyFill="1" applyBorder="1" applyAlignment="1">
      <alignment/>
    </xf>
    <xf numFmtId="0" fontId="10" fillId="37" borderId="83" xfId="0" applyFont="1" applyFill="1" applyBorder="1" applyAlignment="1">
      <alignment horizontal="center"/>
    </xf>
    <xf numFmtId="0" fontId="10" fillId="37" borderId="78" xfId="0" applyFont="1" applyFill="1" applyBorder="1" applyAlignment="1">
      <alignment horizontal="center"/>
    </xf>
    <xf numFmtId="3" fontId="7" fillId="36" borderId="21" xfId="0" applyNumberFormat="1" applyFont="1" applyFill="1" applyBorder="1" applyAlignment="1">
      <alignment horizontal="center"/>
    </xf>
    <xf numFmtId="3" fontId="7" fillId="36" borderId="86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51" xfId="0" applyNumberFormat="1" applyFont="1" applyBorder="1" applyAlignment="1">
      <alignment horizontal="center"/>
    </xf>
    <xf numFmtId="3" fontId="4" fillId="0" borderId="91" xfId="0" applyNumberFormat="1" applyFont="1" applyBorder="1" applyAlignment="1">
      <alignment horizontal="center"/>
    </xf>
    <xf numFmtId="3" fontId="10" fillId="0" borderId="11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34" borderId="58" xfId="0" applyNumberFormat="1" applyFont="1" applyFill="1" applyBorder="1" applyAlignment="1">
      <alignment horizontal="center"/>
    </xf>
    <xf numFmtId="3" fontId="4" fillId="0" borderId="91" xfId="0" applyNumberFormat="1" applyFont="1" applyFill="1" applyBorder="1" applyAlignment="1">
      <alignment/>
    </xf>
    <xf numFmtId="3" fontId="4" fillId="0" borderId="117" xfId="0" applyNumberFormat="1" applyFont="1" applyFill="1" applyBorder="1" applyAlignment="1">
      <alignment/>
    </xf>
    <xf numFmtId="3" fontId="4" fillId="34" borderId="118" xfId="0" applyNumberFormat="1" applyFont="1" applyFill="1" applyBorder="1" applyAlignment="1">
      <alignment/>
    </xf>
    <xf numFmtId="3" fontId="4" fillId="0" borderId="87" xfId="0" applyNumberFormat="1" applyFont="1" applyFill="1" applyBorder="1" applyAlignment="1">
      <alignment/>
    </xf>
    <xf numFmtId="3" fontId="4" fillId="0" borderId="77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0" fontId="10" fillId="37" borderId="83" xfId="0" applyFont="1" applyFill="1" applyBorder="1" applyAlignment="1">
      <alignment/>
    </xf>
    <xf numFmtId="0" fontId="10" fillId="37" borderId="7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66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10" fillId="0" borderId="99" xfId="0" applyFont="1" applyFill="1" applyBorder="1" applyAlignment="1">
      <alignment horizontal="center"/>
    </xf>
    <xf numFmtId="0" fontId="10" fillId="0" borderId="94" xfId="0" applyFont="1" applyFill="1" applyBorder="1" applyAlignment="1">
      <alignment/>
    </xf>
    <xf numFmtId="0" fontId="10" fillId="0" borderId="98" xfId="0" applyFont="1" applyFill="1" applyBorder="1" applyAlignment="1">
      <alignment/>
    </xf>
    <xf numFmtId="0" fontId="10" fillId="0" borderId="97" xfId="0" applyFont="1" applyFill="1" applyBorder="1" applyAlignment="1">
      <alignment/>
    </xf>
    <xf numFmtId="0" fontId="10" fillId="0" borderId="96" xfId="0" applyFont="1" applyFill="1" applyBorder="1" applyAlignment="1">
      <alignment/>
    </xf>
    <xf numFmtId="0" fontId="10" fillId="0" borderId="99" xfId="0" applyFont="1" applyFill="1" applyBorder="1" applyAlignment="1">
      <alignment/>
    </xf>
    <xf numFmtId="0" fontId="10" fillId="37" borderId="95" xfId="0" applyFont="1" applyFill="1" applyBorder="1" applyAlignment="1">
      <alignment/>
    </xf>
    <xf numFmtId="0" fontId="10" fillId="0" borderId="95" xfId="0" applyFont="1" applyFill="1" applyBorder="1" applyAlignment="1">
      <alignment/>
    </xf>
    <xf numFmtId="0" fontId="10" fillId="37" borderId="97" xfId="0" applyFont="1" applyFill="1" applyBorder="1" applyAlignment="1">
      <alignment/>
    </xf>
    <xf numFmtId="0" fontId="10" fillId="0" borderId="100" xfId="0" applyFont="1" applyFill="1" applyBorder="1" applyAlignment="1">
      <alignment/>
    </xf>
    <xf numFmtId="0" fontId="10" fillId="0" borderId="119" xfId="0" applyFont="1" applyFill="1" applyBorder="1" applyAlignment="1">
      <alignment/>
    </xf>
    <xf numFmtId="0" fontId="10" fillId="37" borderId="98" xfId="0" applyFont="1" applyFill="1" applyBorder="1" applyAlignment="1">
      <alignment horizontal="center"/>
    </xf>
    <xf numFmtId="0" fontId="10" fillId="0" borderId="94" xfId="0" applyFont="1" applyFill="1" applyBorder="1" applyAlignment="1">
      <alignment horizontal="center"/>
    </xf>
    <xf numFmtId="0" fontId="10" fillId="0" borderId="97" xfId="0" applyFont="1" applyFill="1" applyBorder="1" applyAlignment="1">
      <alignment horizontal="center"/>
    </xf>
    <xf numFmtId="0" fontId="10" fillId="0" borderId="98" xfId="0" applyFont="1" applyFill="1" applyBorder="1" applyAlignment="1">
      <alignment horizontal="center"/>
    </xf>
    <xf numFmtId="0" fontId="10" fillId="37" borderId="98" xfId="0" applyFont="1" applyFill="1" applyBorder="1" applyAlignment="1">
      <alignment/>
    </xf>
    <xf numFmtId="0" fontId="10" fillId="0" borderId="120" xfId="0" applyFont="1" applyFill="1" applyBorder="1" applyAlignment="1">
      <alignment/>
    </xf>
    <xf numFmtId="0" fontId="10" fillId="37" borderId="82" xfId="0" applyFont="1" applyFill="1" applyBorder="1" applyAlignment="1">
      <alignment/>
    </xf>
    <xf numFmtId="0" fontId="10" fillId="0" borderId="86" xfId="0" applyFont="1" applyFill="1" applyBorder="1" applyAlignment="1">
      <alignment/>
    </xf>
    <xf numFmtId="0" fontId="10" fillId="0" borderId="90" xfId="0" applyFont="1" applyFill="1" applyBorder="1" applyAlignment="1">
      <alignment/>
    </xf>
    <xf numFmtId="0" fontId="4" fillId="34" borderId="52" xfId="0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4" fillId="34" borderId="58" xfId="0" applyFont="1" applyFill="1" applyBorder="1" applyAlignment="1">
      <alignment/>
    </xf>
    <xf numFmtId="0" fontId="10" fillId="34" borderId="54" xfId="0" applyFont="1" applyFill="1" applyBorder="1" applyAlignment="1">
      <alignment/>
    </xf>
    <xf numFmtId="0" fontId="10" fillId="34" borderId="54" xfId="0" applyFont="1" applyFill="1" applyBorder="1" applyAlignment="1">
      <alignment horizontal="center"/>
    </xf>
    <xf numFmtId="0" fontId="10" fillId="34" borderId="58" xfId="0" applyFont="1" applyFill="1" applyBorder="1" applyAlignment="1">
      <alignment/>
    </xf>
    <xf numFmtId="177" fontId="4" fillId="34" borderId="121" xfId="0" applyNumberFormat="1" applyFont="1" applyFill="1" applyBorder="1" applyAlignment="1">
      <alignment horizontal="center"/>
    </xf>
    <xf numFmtId="174" fontId="4" fillId="0" borderId="121" xfId="0" applyNumberFormat="1" applyFont="1" applyFill="1" applyBorder="1" applyAlignment="1">
      <alignment horizontal="center"/>
    </xf>
    <xf numFmtId="0" fontId="4" fillId="34" borderId="4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2" xfId="0" applyFont="1" applyFill="1" applyBorder="1" applyAlignment="1">
      <alignment/>
    </xf>
    <xf numFmtId="0" fontId="10" fillId="34" borderId="122" xfId="0" applyFont="1" applyFill="1" applyBorder="1" applyAlignment="1">
      <alignment/>
    </xf>
    <xf numFmtId="0" fontId="10" fillId="37" borderId="96" xfId="0" applyFont="1" applyFill="1" applyBorder="1" applyAlignment="1">
      <alignment/>
    </xf>
    <xf numFmtId="0" fontId="10" fillId="37" borderId="80" xfId="0" applyFont="1" applyFill="1" applyBorder="1" applyAlignment="1">
      <alignment/>
    </xf>
    <xf numFmtId="3" fontId="4" fillId="0" borderId="25" xfId="0" applyNumberFormat="1" applyFont="1" applyFill="1" applyBorder="1" applyAlignment="1">
      <alignment horizontal="center"/>
    </xf>
    <xf numFmtId="3" fontId="4" fillId="0" borderId="90" xfId="0" applyNumberFormat="1" applyFont="1" applyFill="1" applyBorder="1" applyAlignment="1">
      <alignment horizontal="center"/>
    </xf>
    <xf numFmtId="0" fontId="17" fillId="0" borderId="81" xfId="0" applyFont="1" applyFill="1" applyBorder="1" applyAlignment="1">
      <alignment/>
    </xf>
    <xf numFmtId="0" fontId="10" fillId="37" borderId="82" xfId="0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4" fillId="38" borderId="7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0" fillId="0" borderId="66" xfId="0" applyFont="1" applyFill="1" applyBorder="1" applyAlignment="1">
      <alignment/>
    </xf>
    <xf numFmtId="0" fontId="10" fillId="37" borderId="123" xfId="0" applyFont="1" applyFill="1" applyBorder="1" applyAlignment="1">
      <alignment horizontal="center"/>
    </xf>
    <xf numFmtId="0" fontId="10" fillId="37" borderId="123" xfId="0" applyFont="1" applyFill="1" applyBorder="1" applyAlignment="1">
      <alignment/>
    </xf>
    <xf numFmtId="0" fontId="10" fillId="0" borderId="90" xfId="0" applyFont="1" applyFill="1" applyBorder="1" applyAlignment="1">
      <alignment horizontal="center"/>
    </xf>
    <xf numFmtId="0" fontId="10" fillId="37" borderId="67" xfId="0" applyFont="1" applyFill="1" applyBorder="1" applyAlignment="1">
      <alignment/>
    </xf>
    <xf numFmtId="0" fontId="10" fillId="37" borderId="68" xfId="0" applyFont="1" applyFill="1" applyBorder="1" applyAlignment="1">
      <alignment horizontal="center"/>
    </xf>
    <xf numFmtId="0" fontId="10" fillId="37" borderId="0" xfId="0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39" borderId="106" xfId="0" applyFont="1" applyFill="1" applyBorder="1" applyAlignment="1">
      <alignment horizontal="center"/>
    </xf>
    <xf numFmtId="0" fontId="10" fillId="39" borderId="106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74" fontId="11" fillId="0" borderId="0" xfId="0" applyNumberFormat="1" applyFont="1" applyBorder="1" applyAlignment="1">
      <alignment horizontal="center"/>
    </xf>
    <xf numFmtId="0" fontId="18" fillId="34" borderId="5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19" xfId="0" applyFont="1" applyFill="1" applyBorder="1" applyAlignment="1">
      <alignment/>
    </xf>
    <xf numFmtId="0" fontId="18" fillId="0" borderId="94" xfId="0" applyFont="1" applyFill="1" applyBorder="1" applyAlignment="1">
      <alignment/>
    </xf>
    <xf numFmtId="0" fontId="18" fillId="0" borderId="97" xfId="0" applyFont="1" applyFill="1" applyBorder="1" applyAlignment="1">
      <alignment/>
    </xf>
    <xf numFmtId="0" fontId="18" fillId="0" borderId="98" xfId="0" applyFont="1" applyFill="1" applyBorder="1" applyAlignment="1">
      <alignment/>
    </xf>
    <xf numFmtId="0" fontId="18" fillId="0" borderId="94" xfId="0" applyFont="1" applyFill="1" applyBorder="1" applyAlignment="1">
      <alignment horizontal="center"/>
    </xf>
    <xf numFmtId="0" fontId="18" fillId="0" borderId="97" xfId="0" applyFont="1" applyFill="1" applyBorder="1" applyAlignment="1">
      <alignment horizontal="center"/>
    </xf>
    <xf numFmtId="0" fontId="18" fillId="0" borderId="98" xfId="0" applyFont="1" applyFill="1" applyBorder="1" applyAlignment="1">
      <alignment horizontal="center"/>
    </xf>
    <xf numFmtId="0" fontId="18" fillId="0" borderId="120" xfId="0" applyFont="1" applyFill="1" applyBorder="1" applyAlignment="1">
      <alignment/>
    </xf>
    <xf numFmtId="173" fontId="11" fillId="34" borderId="106" xfId="0" applyNumberFormat="1" applyFont="1" applyFill="1" applyBorder="1" applyAlignment="1">
      <alignment horizontal="center"/>
    </xf>
    <xf numFmtId="0" fontId="18" fillId="34" borderId="54" xfId="0" applyFont="1" applyFill="1" applyBorder="1" applyAlignment="1">
      <alignment/>
    </xf>
    <xf numFmtId="0" fontId="18" fillId="34" borderId="54" xfId="0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58" xfId="0" applyFont="1" applyFill="1" applyBorder="1" applyAlignment="1">
      <alignment/>
    </xf>
    <xf numFmtId="0" fontId="18" fillId="0" borderId="83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94" xfId="0" applyFont="1" applyFill="1" applyBorder="1" applyAlignment="1">
      <alignment horizontal="center" vertical="center"/>
    </xf>
    <xf numFmtId="0" fontId="18" fillId="0" borderId="98" xfId="0" applyFont="1" applyFill="1" applyBorder="1" applyAlignment="1">
      <alignment horizontal="center" vertical="center"/>
    </xf>
    <xf numFmtId="0" fontId="18" fillId="0" borderId="9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173" fontId="18" fillId="34" borderId="107" xfId="0" applyNumberFormat="1" applyFont="1" applyFill="1" applyBorder="1" applyAlignment="1">
      <alignment/>
    </xf>
    <xf numFmtId="0" fontId="18" fillId="34" borderId="54" xfId="0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center"/>
    </xf>
    <xf numFmtId="3" fontId="18" fillId="34" borderId="11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17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17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1" fillId="34" borderId="124" xfId="0" applyFont="1" applyFill="1" applyBorder="1" applyAlignment="1">
      <alignment/>
    </xf>
    <xf numFmtId="0" fontId="11" fillId="34" borderId="125" xfId="0" applyFont="1" applyFill="1" applyBorder="1" applyAlignment="1">
      <alignment horizontal="center"/>
    </xf>
    <xf numFmtId="3" fontId="11" fillId="34" borderId="125" xfId="0" applyNumberFormat="1" applyFont="1" applyFill="1" applyBorder="1" applyAlignment="1">
      <alignment horizontal="right"/>
    </xf>
    <xf numFmtId="3" fontId="5" fillId="34" borderId="125" xfId="0" applyNumberFormat="1" applyFont="1" applyFill="1" applyBorder="1" applyAlignment="1">
      <alignment horizontal="center"/>
    </xf>
    <xf numFmtId="3" fontId="18" fillId="34" borderId="126" xfId="0" applyNumberFormat="1" applyFont="1" applyFill="1" applyBorder="1" applyAlignment="1">
      <alignment/>
    </xf>
    <xf numFmtId="0" fontId="11" fillId="34" borderId="127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25" xfId="0" applyFont="1" applyFill="1" applyBorder="1" applyAlignment="1">
      <alignment/>
    </xf>
    <xf numFmtId="0" fontId="11" fillId="34" borderId="126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11" fillId="0" borderId="0" xfId="0" applyFont="1" applyFill="1" applyAlignment="1">
      <alignment/>
    </xf>
    <xf numFmtId="0" fontId="18" fillId="0" borderId="8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/>
    </xf>
    <xf numFmtId="3" fontId="11" fillId="34" borderId="106" xfId="0" applyNumberFormat="1" applyFont="1" applyFill="1" applyBorder="1" applyAlignment="1">
      <alignment horizontal="right" vertical="center"/>
    </xf>
    <xf numFmtId="0" fontId="11" fillId="34" borderId="106" xfId="0" applyFont="1" applyFill="1" applyBorder="1" applyAlignment="1">
      <alignment horizontal="center" vertical="center"/>
    </xf>
    <xf numFmtId="3" fontId="11" fillId="34" borderId="118" xfId="0" applyNumberFormat="1" applyFont="1" applyFill="1" applyBorder="1" applyAlignment="1">
      <alignment vertical="center"/>
    </xf>
    <xf numFmtId="173" fontId="11" fillId="34" borderId="106" xfId="0" applyNumberFormat="1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3" fontId="3" fillId="0" borderId="77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173" fontId="3" fillId="0" borderId="60" xfId="0" applyNumberFormat="1" applyFont="1" applyFill="1" applyBorder="1" applyAlignment="1">
      <alignment horizontal="center" vertical="center"/>
    </xf>
    <xf numFmtId="173" fontId="3" fillId="0" borderId="93" xfId="0" applyNumberFormat="1" applyFont="1" applyFill="1" applyBorder="1" applyAlignment="1">
      <alignment horizontal="center" vertical="center"/>
    </xf>
    <xf numFmtId="173" fontId="3" fillId="0" borderId="85" xfId="0" applyNumberFormat="1" applyFont="1" applyFill="1" applyBorder="1" applyAlignment="1">
      <alignment horizontal="center" vertical="center" wrapText="1"/>
    </xf>
    <xf numFmtId="173" fontId="3" fillId="0" borderId="76" xfId="0" applyNumberFormat="1" applyFont="1" applyFill="1" applyBorder="1" applyAlignment="1">
      <alignment horizontal="center" vertical="center"/>
    </xf>
    <xf numFmtId="173" fontId="3" fillId="0" borderId="85" xfId="0" applyNumberFormat="1" applyFont="1" applyFill="1" applyBorder="1" applyAlignment="1">
      <alignment horizontal="center" vertical="center"/>
    </xf>
    <xf numFmtId="3" fontId="3" fillId="0" borderId="93" xfId="0" applyNumberFormat="1" applyFont="1" applyFill="1" applyBorder="1" applyAlignment="1">
      <alignment horizontal="right" vertical="center"/>
    </xf>
    <xf numFmtId="173" fontId="3" fillId="0" borderId="105" xfId="0" applyNumberFormat="1" applyFont="1" applyFill="1" applyBorder="1" applyAlignment="1">
      <alignment/>
    </xf>
    <xf numFmtId="173" fontId="3" fillId="0" borderId="85" xfId="0" applyNumberFormat="1" applyFont="1" applyFill="1" applyBorder="1" applyAlignment="1">
      <alignment horizontal="center"/>
    </xf>
    <xf numFmtId="3" fontId="3" fillId="0" borderId="85" xfId="0" applyNumberFormat="1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center" vertical="center"/>
    </xf>
    <xf numFmtId="173" fontId="3" fillId="0" borderId="84" xfId="0" applyNumberFormat="1" applyFont="1" applyFill="1" applyBorder="1" applyAlignment="1">
      <alignment/>
    </xf>
    <xf numFmtId="173" fontId="3" fillId="0" borderId="75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73" fontId="3" fillId="0" borderId="59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 horizontal="right" vertical="center"/>
    </xf>
    <xf numFmtId="0" fontId="18" fillId="0" borderId="28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/>
    </xf>
    <xf numFmtId="0" fontId="18" fillId="0" borderId="83" xfId="0" applyFont="1" applyFill="1" applyBorder="1" applyAlignment="1">
      <alignment/>
    </xf>
    <xf numFmtId="0" fontId="18" fillId="0" borderId="81" xfId="0" applyFont="1" applyFill="1" applyBorder="1" applyAlignment="1">
      <alignment/>
    </xf>
    <xf numFmtId="0" fontId="18" fillId="0" borderId="82" xfId="0" applyFont="1" applyFill="1" applyBorder="1" applyAlignment="1">
      <alignment/>
    </xf>
    <xf numFmtId="173" fontId="21" fillId="34" borderId="107" xfId="0" applyNumberFormat="1" applyFont="1" applyFill="1" applyBorder="1" applyAlignment="1">
      <alignment/>
    </xf>
    <xf numFmtId="173" fontId="3" fillId="34" borderId="106" xfId="0" applyNumberFormat="1" applyFont="1" applyFill="1" applyBorder="1" applyAlignment="1">
      <alignment horizontal="center" vertical="center"/>
    </xf>
    <xf numFmtId="3" fontId="3" fillId="34" borderId="106" xfId="0" applyNumberFormat="1" applyFont="1" applyFill="1" applyBorder="1" applyAlignment="1">
      <alignment horizontal="right" vertical="center"/>
    </xf>
    <xf numFmtId="0" fontId="3" fillId="34" borderId="106" xfId="0" applyFont="1" applyFill="1" applyBorder="1" applyAlignment="1">
      <alignment horizontal="center" vertical="center"/>
    </xf>
    <xf numFmtId="3" fontId="3" fillId="34" borderId="118" xfId="0" applyNumberFormat="1" applyFont="1" applyFill="1" applyBorder="1" applyAlignment="1">
      <alignment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128" xfId="0" applyFont="1" applyFill="1" applyBorder="1" applyAlignment="1">
      <alignment/>
    </xf>
    <xf numFmtId="0" fontId="18" fillId="0" borderId="68" xfId="0" applyFont="1" applyFill="1" applyBorder="1" applyAlignment="1">
      <alignment/>
    </xf>
    <xf numFmtId="0" fontId="18" fillId="0" borderId="67" xfId="0" applyFont="1" applyFill="1" applyBorder="1" applyAlignment="1">
      <alignment/>
    </xf>
    <xf numFmtId="0" fontId="18" fillId="0" borderId="67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129" xfId="0" applyFont="1" applyFill="1" applyBorder="1" applyAlignment="1">
      <alignment/>
    </xf>
    <xf numFmtId="0" fontId="18" fillId="34" borderId="52" xfId="0" applyFont="1" applyFill="1" applyBorder="1" applyAlignment="1">
      <alignment horizontal="center" vertical="center"/>
    </xf>
    <xf numFmtId="0" fontId="18" fillId="34" borderId="58" xfId="0" applyFont="1" applyFill="1" applyBorder="1" applyAlignment="1">
      <alignment horizontal="center" vertical="center"/>
    </xf>
    <xf numFmtId="0" fontId="18" fillId="34" borderId="124" xfId="0" applyFont="1" applyFill="1" applyBorder="1" applyAlignment="1">
      <alignment/>
    </xf>
    <xf numFmtId="0" fontId="18" fillId="0" borderId="123" xfId="0" applyFont="1" applyBorder="1" applyAlignment="1">
      <alignment horizontal="center" vertical="center"/>
    </xf>
    <xf numFmtId="0" fontId="18" fillId="0" borderId="123" xfId="0" applyFont="1" applyBorder="1" applyAlignment="1">
      <alignment horizontal="center" vertical="center" wrapText="1"/>
    </xf>
    <xf numFmtId="3" fontId="18" fillId="0" borderId="123" xfId="0" applyNumberFormat="1" applyFont="1" applyBorder="1" applyAlignment="1">
      <alignment horizontal="center" vertical="center" wrapText="1"/>
    </xf>
    <xf numFmtId="0" fontId="7" fillId="36" borderId="130" xfId="0" applyFont="1" applyFill="1" applyBorder="1" applyAlignment="1">
      <alignment horizontal="center"/>
    </xf>
    <xf numFmtId="0" fontId="7" fillId="36" borderId="13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7" fillId="36" borderId="133" xfId="0" applyFont="1" applyFill="1" applyBorder="1" applyAlignment="1">
      <alignment horizontal="center"/>
    </xf>
    <xf numFmtId="0" fontId="4" fillId="0" borderId="134" xfId="0" applyFont="1" applyBorder="1" applyAlignment="1">
      <alignment horizontal="center"/>
    </xf>
    <xf numFmtId="0" fontId="4" fillId="0" borderId="131" xfId="0" applyFont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7" fillId="36" borderId="134" xfId="0" applyFont="1" applyFill="1" applyBorder="1" applyAlignment="1">
      <alignment horizontal="center"/>
    </xf>
    <xf numFmtId="0" fontId="13" fillId="0" borderId="136" xfId="0" applyFont="1" applyBorder="1" applyAlignment="1">
      <alignment horizontal="center" vertical="center" wrapText="1"/>
    </xf>
    <xf numFmtId="0" fontId="13" fillId="0" borderId="137" xfId="0" applyFont="1" applyBorder="1" applyAlignment="1">
      <alignment horizontal="center" vertical="center" wrapText="1"/>
    </xf>
    <xf numFmtId="0" fontId="13" fillId="0" borderId="138" xfId="0" applyFont="1" applyBorder="1" applyAlignment="1">
      <alignment horizontal="center" vertical="center" wrapText="1"/>
    </xf>
    <xf numFmtId="172" fontId="13" fillId="0" borderId="139" xfId="0" applyNumberFormat="1" applyFont="1" applyBorder="1" applyAlignment="1">
      <alignment horizontal="center" vertical="center"/>
    </xf>
    <xf numFmtId="174" fontId="8" fillId="0" borderId="140" xfId="0" applyNumberFormat="1" applyFont="1" applyBorder="1" applyAlignment="1">
      <alignment horizontal="center" vertical="center" wrapText="1"/>
    </xf>
    <xf numFmtId="174" fontId="8" fillId="0" borderId="141" xfId="0" applyNumberFormat="1" applyFont="1" applyBorder="1" applyAlignment="1">
      <alignment horizontal="center" vertical="center"/>
    </xf>
    <xf numFmtId="174" fontId="8" fillId="0" borderId="142" xfId="0" applyNumberFormat="1" applyFont="1" applyBorder="1" applyAlignment="1">
      <alignment horizontal="center" vertical="center"/>
    </xf>
    <xf numFmtId="0" fontId="14" fillId="0" borderId="130" xfId="0" applyFont="1" applyBorder="1" applyAlignment="1">
      <alignment horizontal="center"/>
    </xf>
    <xf numFmtId="0" fontId="14" fillId="0" borderId="131" xfId="0" applyFont="1" applyBorder="1" applyAlignment="1">
      <alignment horizontal="center"/>
    </xf>
    <xf numFmtId="0" fontId="14" fillId="0" borderId="133" xfId="0" applyFont="1" applyBorder="1" applyAlignment="1">
      <alignment horizontal="center"/>
    </xf>
    <xf numFmtId="0" fontId="14" fillId="0" borderId="14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4" xfId="0" applyFont="1" applyBorder="1" applyAlignment="1">
      <alignment horizontal="center"/>
    </xf>
    <xf numFmtId="0" fontId="14" fillId="0" borderId="135" xfId="0" applyFont="1" applyBorder="1" applyAlignment="1">
      <alignment horizontal="center"/>
    </xf>
    <xf numFmtId="1" fontId="13" fillId="0" borderId="139" xfId="0" applyNumberFormat="1" applyFont="1" applyBorder="1" applyAlignment="1">
      <alignment horizontal="center" vertical="center"/>
    </xf>
    <xf numFmtId="1" fontId="13" fillId="0" borderId="144" xfId="0" applyNumberFormat="1" applyFont="1" applyBorder="1" applyAlignment="1">
      <alignment horizontal="center" vertical="center"/>
    </xf>
    <xf numFmtId="0" fontId="13" fillId="0" borderId="144" xfId="0" applyFont="1" applyBorder="1" applyAlignment="1">
      <alignment horizontal="center" vertical="center"/>
    </xf>
    <xf numFmtId="0" fontId="13" fillId="0" borderId="137" xfId="0" applyFont="1" applyBorder="1" applyAlignment="1">
      <alignment horizontal="center" vertical="center"/>
    </xf>
    <xf numFmtId="0" fontId="13" fillId="0" borderId="1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1" fontId="11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32" xfId="0" applyFont="1" applyBorder="1" applyAlignment="1">
      <alignment horizontal="center" vertical="center"/>
    </xf>
    <xf numFmtId="0" fontId="22" fillId="36" borderId="131" xfId="0" applyFont="1" applyFill="1" applyBorder="1" applyAlignment="1">
      <alignment horizontal="center" vertical="center"/>
    </xf>
    <xf numFmtId="0" fontId="22" fillId="36" borderId="133" xfId="0" applyFont="1" applyFill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/>
    </xf>
    <xf numFmtId="0" fontId="18" fillId="0" borderId="1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/>
    </xf>
    <xf numFmtId="0" fontId="57" fillId="40" borderId="37" xfId="0" applyFont="1" applyFill="1" applyBorder="1" applyAlignment="1">
      <alignment horizontal="center" vertical="center"/>
    </xf>
    <xf numFmtId="0" fontId="57" fillId="40" borderId="38" xfId="0" applyFont="1" applyFill="1" applyBorder="1" applyAlignment="1">
      <alignment horizontal="center" vertical="center"/>
    </xf>
    <xf numFmtId="0" fontId="57" fillId="40" borderId="132" xfId="0" applyFont="1" applyFill="1" applyBorder="1" applyAlignment="1">
      <alignment horizontal="center" vertical="center"/>
    </xf>
    <xf numFmtId="0" fontId="18" fillId="0" borderId="135" xfId="0" applyFont="1" applyBorder="1" applyAlignment="1">
      <alignment horizontal="center" vertical="center"/>
    </xf>
    <xf numFmtId="0" fontId="22" fillId="36" borderId="134" xfId="0" applyFont="1" applyFill="1" applyBorder="1" applyAlignment="1">
      <alignment horizontal="center" vertical="center"/>
    </xf>
    <xf numFmtId="0" fontId="22" fillId="36" borderId="130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E699"/>
      <rgbColor rgb="00FFFF99"/>
      <rgbColor rgb="0095D5E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87"/>
  <sheetViews>
    <sheetView showGridLines="0" showZeros="0" zoomScale="75" zoomScaleNormal="75" zoomScaleSheetLayoutView="100" zoomScalePageLayoutView="0" workbookViewId="0" topLeftCell="B1">
      <pane xSplit="10" ySplit="21" topLeftCell="P22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1.421875" defaultRowHeight="12.75"/>
  <cols>
    <col min="1" max="1" width="2.140625" style="1" hidden="1" customWidth="1"/>
    <col min="2" max="2" width="1.7109375" style="1" customWidth="1"/>
    <col min="3" max="3" width="25.140625" style="2" customWidth="1"/>
    <col min="4" max="4" width="13.7109375" style="3" bestFit="1" customWidth="1"/>
    <col min="5" max="5" width="8.57421875" style="3" customWidth="1"/>
    <col min="6" max="6" width="7.7109375" style="5" hidden="1" customWidth="1"/>
    <col min="7" max="7" width="7.140625" style="9" customWidth="1"/>
    <col min="8" max="8" width="5.00390625" style="3" customWidth="1"/>
    <col min="9" max="9" width="8.57421875" style="300" customWidth="1"/>
    <col min="10" max="11" width="6.00390625" style="7" hidden="1" customWidth="1"/>
    <col min="12" max="22" width="2.28125" style="1" customWidth="1"/>
    <col min="23" max="23" width="3.00390625" style="1" customWidth="1"/>
    <col min="24" max="24" width="2.7109375" style="1" customWidth="1"/>
    <col min="25" max="74" width="2.28125" style="1" customWidth="1"/>
    <col min="75" max="75" width="1.7109375" style="1" customWidth="1"/>
    <col min="76" max="213" width="11.57421875" style="8" customWidth="1"/>
    <col min="214" max="16384" width="11.421875" style="1" customWidth="1"/>
  </cols>
  <sheetData>
    <row r="1" ht="15.75">
      <c r="C1" s="252" t="s">
        <v>82</v>
      </c>
    </row>
    <row r="2" ht="2.25" customHeight="1">
      <c r="C2" s="1"/>
    </row>
    <row r="3" ht="13.5">
      <c r="C3" s="266" t="s">
        <v>89</v>
      </c>
    </row>
    <row r="4" ht="3" customHeight="1">
      <c r="C4" s="266"/>
    </row>
    <row r="5" spans="3:4" ht="12.75">
      <c r="C5" s="4" t="s">
        <v>27</v>
      </c>
      <c r="D5" s="4" t="s">
        <v>82</v>
      </c>
    </row>
    <row r="6" spans="3:5" ht="12.75">
      <c r="C6" s="2" t="s">
        <v>28</v>
      </c>
      <c r="D6" s="4" t="s">
        <v>101</v>
      </c>
      <c r="E6" s="4"/>
    </row>
    <row r="7" spans="3:5" ht="12.75">
      <c r="C7" s="1" t="s">
        <v>83</v>
      </c>
      <c r="D7" s="270">
        <v>38595</v>
      </c>
      <c r="E7" s="1"/>
    </row>
    <row r="8" spans="3:75" ht="4.5" customHeight="1" thickBot="1">
      <c r="C8" s="1"/>
      <c r="D8" s="1"/>
      <c r="E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</row>
    <row r="9" spans="6:210" s="4" customFormat="1" ht="13.5" customHeight="1" thickBot="1">
      <c r="F9" s="5"/>
      <c r="G9" s="13"/>
      <c r="H9" s="3"/>
      <c r="I9" s="301"/>
      <c r="J9" s="14"/>
      <c r="K9" s="15"/>
      <c r="L9" s="499" t="s">
        <v>29</v>
      </c>
      <c r="M9" s="500"/>
      <c r="N9" s="500"/>
      <c r="O9" s="500"/>
      <c r="P9" s="500"/>
      <c r="Q9" s="500"/>
      <c r="R9" s="501" t="s">
        <v>30</v>
      </c>
      <c r="S9" s="502"/>
      <c r="T9" s="502"/>
      <c r="U9" s="502"/>
      <c r="V9" s="503"/>
      <c r="W9" s="500" t="s">
        <v>31</v>
      </c>
      <c r="X9" s="500"/>
      <c r="Y9" s="500"/>
      <c r="Z9" s="500"/>
      <c r="AA9" s="504"/>
      <c r="AB9" s="505" t="s">
        <v>32</v>
      </c>
      <c r="AC9" s="506"/>
      <c r="AD9" s="506"/>
      <c r="AE9" s="506"/>
      <c r="AF9" s="507"/>
      <c r="AG9" s="509" t="s">
        <v>33</v>
      </c>
      <c r="AH9" s="500"/>
      <c r="AI9" s="500"/>
      <c r="AJ9" s="500"/>
      <c r="AK9" s="500"/>
      <c r="AL9" s="505" t="s">
        <v>34</v>
      </c>
      <c r="AM9" s="506"/>
      <c r="AN9" s="506"/>
      <c r="AO9" s="506"/>
      <c r="AP9" s="507"/>
      <c r="AQ9" s="500" t="s">
        <v>35</v>
      </c>
      <c r="AR9" s="500"/>
      <c r="AS9" s="500"/>
      <c r="AT9" s="500"/>
      <c r="AU9" s="500"/>
      <c r="AV9" s="289"/>
      <c r="AW9" s="506" t="s">
        <v>36</v>
      </c>
      <c r="AX9" s="506"/>
      <c r="AY9" s="506"/>
      <c r="AZ9" s="506"/>
      <c r="BA9" s="507"/>
      <c r="BB9" s="500" t="s">
        <v>37</v>
      </c>
      <c r="BC9" s="500"/>
      <c r="BD9" s="500"/>
      <c r="BE9" s="500"/>
      <c r="BF9" s="504"/>
      <c r="BG9" s="505" t="s">
        <v>38</v>
      </c>
      <c r="BH9" s="506"/>
      <c r="BI9" s="506"/>
      <c r="BJ9" s="506"/>
      <c r="BK9" s="506"/>
      <c r="BL9" s="507"/>
      <c r="BM9" s="500" t="s">
        <v>39</v>
      </c>
      <c r="BN9" s="500"/>
      <c r="BO9" s="500"/>
      <c r="BP9" s="500"/>
      <c r="BQ9" s="504"/>
      <c r="BR9" s="505" t="s">
        <v>40</v>
      </c>
      <c r="BS9" s="506"/>
      <c r="BT9" s="506"/>
      <c r="BU9" s="506"/>
      <c r="BV9" s="508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3:213" ht="12.75" customHeight="1" hidden="1">
      <c r="C10" s="17" t="s">
        <v>41</v>
      </c>
      <c r="D10" s="18" t="s">
        <v>64</v>
      </c>
      <c r="E10" s="16"/>
      <c r="F10" s="19"/>
      <c r="G10" s="20"/>
      <c r="H10" s="21"/>
      <c r="I10" s="302"/>
      <c r="J10" s="514" t="s">
        <v>42</v>
      </c>
      <c r="K10" s="8" t="s">
        <v>43</v>
      </c>
      <c r="L10" s="22"/>
      <c r="M10" s="23">
        <v>3</v>
      </c>
      <c r="N10" s="23">
        <v>10</v>
      </c>
      <c r="O10" s="23">
        <v>17</v>
      </c>
      <c r="P10" s="24">
        <v>24</v>
      </c>
      <c r="Q10" s="25">
        <v>31</v>
      </c>
      <c r="R10" s="138"/>
      <c r="S10" s="273">
        <v>7</v>
      </c>
      <c r="T10" s="273">
        <v>14</v>
      </c>
      <c r="U10" s="273">
        <v>21</v>
      </c>
      <c r="V10" s="274">
        <v>28</v>
      </c>
      <c r="W10" s="24"/>
      <c r="X10" s="23">
        <v>7</v>
      </c>
      <c r="Y10" s="23">
        <v>14</v>
      </c>
      <c r="Z10" s="23">
        <v>21</v>
      </c>
      <c r="AA10" s="25">
        <v>28</v>
      </c>
      <c r="AB10" s="24"/>
      <c r="AC10" s="23">
        <v>4</v>
      </c>
      <c r="AD10" s="23">
        <v>11</v>
      </c>
      <c r="AE10" s="23">
        <v>18</v>
      </c>
      <c r="AF10" s="25">
        <v>25</v>
      </c>
      <c r="AG10" s="24"/>
      <c r="AH10" s="23">
        <v>2</v>
      </c>
      <c r="AI10" s="23">
        <v>9</v>
      </c>
      <c r="AJ10" s="23">
        <v>16</v>
      </c>
      <c r="AK10" s="24">
        <v>23</v>
      </c>
      <c r="AL10" s="24"/>
      <c r="AM10" s="23">
        <v>6</v>
      </c>
      <c r="AN10" s="23">
        <v>13</v>
      </c>
      <c r="AO10" s="23">
        <v>20</v>
      </c>
      <c r="AP10" s="26">
        <v>27</v>
      </c>
      <c r="AQ10" s="24"/>
      <c r="AR10" s="23">
        <v>4</v>
      </c>
      <c r="AS10" s="23">
        <v>11</v>
      </c>
      <c r="AT10" s="23">
        <v>18</v>
      </c>
      <c r="AU10" s="286">
        <v>25</v>
      </c>
      <c r="AV10" s="25"/>
      <c r="AW10" s="24">
        <v>1</v>
      </c>
      <c r="AX10" s="23">
        <v>8</v>
      </c>
      <c r="AY10" s="23">
        <v>15</v>
      </c>
      <c r="AZ10" s="23">
        <v>22</v>
      </c>
      <c r="BA10" s="26">
        <v>29</v>
      </c>
      <c r="BB10" s="27"/>
      <c r="BC10" s="28">
        <v>5</v>
      </c>
      <c r="BD10" s="28">
        <v>12</v>
      </c>
      <c r="BE10" s="28">
        <v>19</v>
      </c>
      <c r="BF10" s="29">
        <v>26</v>
      </c>
      <c r="BG10" s="24"/>
      <c r="BH10" s="23">
        <v>3</v>
      </c>
      <c r="BI10" s="23">
        <v>10</v>
      </c>
      <c r="BJ10" s="23">
        <v>17</v>
      </c>
      <c r="BK10" s="24">
        <v>24</v>
      </c>
      <c r="BL10" s="25">
        <v>31</v>
      </c>
      <c r="BM10" s="24"/>
      <c r="BN10" s="23">
        <v>7</v>
      </c>
      <c r="BO10" s="23">
        <v>14</v>
      </c>
      <c r="BP10" s="23">
        <v>21</v>
      </c>
      <c r="BQ10" s="26">
        <v>28</v>
      </c>
      <c r="BR10" s="23"/>
      <c r="BS10" s="23">
        <v>5</v>
      </c>
      <c r="BT10" s="23">
        <v>12</v>
      </c>
      <c r="BU10" s="23">
        <v>19</v>
      </c>
      <c r="BV10" s="30">
        <v>26</v>
      </c>
      <c r="BW10" s="8"/>
      <c r="HC10" s="1"/>
      <c r="HD10" s="1"/>
      <c r="HE10" s="1"/>
    </row>
    <row r="11" spans="3:213" ht="12" customHeight="1" hidden="1">
      <c r="C11" s="17"/>
      <c r="D11" s="21"/>
      <c r="E11" s="16"/>
      <c r="F11" s="31"/>
      <c r="G11" s="32"/>
      <c r="H11" s="32"/>
      <c r="I11" s="303"/>
      <c r="J11" s="515"/>
      <c r="K11" s="34" t="s">
        <v>44</v>
      </c>
      <c r="L11" s="35"/>
      <c r="M11" s="36">
        <v>4</v>
      </c>
      <c r="N11" s="36">
        <v>11</v>
      </c>
      <c r="O11" s="36">
        <v>18</v>
      </c>
      <c r="P11" s="37">
        <v>25</v>
      </c>
      <c r="Q11" s="38"/>
      <c r="R11" s="37">
        <v>1</v>
      </c>
      <c r="S11" s="36">
        <v>8</v>
      </c>
      <c r="T11" s="36">
        <v>15</v>
      </c>
      <c r="U11" s="36">
        <v>22</v>
      </c>
      <c r="V11" s="39"/>
      <c r="W11" s="37">
        <v>1</v>
      </c>
      <c r="X11" s="36">
        <v>8</v>
      </c>
      <c r="Y11" s="36">
        <v>15</v>
      </c>
      <c r="Z11" s="36">
        <v>22</v>
      </c>
      <c r="AA11" s="38">
        <v>29</v>
      </c>
      <c r="AB11" s="37"/>
      <c r="AC11" s="36">
        <v>5</v>
      </c>
      <c r="AD11" s="36">
        <v>12</v>
      </c>
      <c r="AE11" s="36">
        <v>19</v>
      </c>
      <c r="AF11" s="38">
        <v>26</v>
      </c>
      <c r="AG11" s="37"/>
      <c r="AH11" s="36">
        <v>3</v>
      </c>
      <c r="AI11" s="36">
        <v>10</v>
      </c>
      <c r="AJ11" s="36">
        <v>17</v>
      </c>
      <c r="AK11" s="37">
        <v>24</v>
      </c>
      <c r="AL11" s="37"/>
      <c r="AM11" s="36">
        <v>7</v>
      </c>
      <c r="AN11" s="36">
        <v>14</v>
      </c>
      <c r="AO11" s="36">
        <v>21</v>
      </c>
      <c r="AP11" s="39">
        <v>28</v>
      </c>
      <c r="AQ11" s="37"/>
      <c r="AR11" s="36">
        <v>5</v>
      </c>
      <c r="AS11" s="36">
        <v>12</v>
      </c>
      <c r="AT11" s="36">
        <v>19</v>
      </c>
      <c r="AU11" s="287">
        <v>26</v>
      </c>
      <c r="AV11" s="38"/>
      <c r="AW11" s="37">
        <v>2</v>
      </c>
      <c r="AX11" s="36">
        <v>9</v>
      </c>
      <c r="AY11" s="36">
        <v>16</v>
      </c>
      <c r="AZ11" s="36">
        <v>23</v>
      </c>
      <c r="BA11" s="39">
        <v>30</v>
      </c>
      <c r="BB11" s="40"/>
      <c r="BC11" s="36">
        <v>6</v>
      </c>
      <c r="BD11" s="36">
        <v>13</v>
      </c>
      <c r="BE11" s="36">
        <v>20</v>
      </c>
      <c r="BF11" s="38">
        <v>27</v>
      </c>
      <c r="BG11" s="37"/>
      <c r="BH11" s="36">
        <v>4</v>
      </c>
      <c r="BI11" s="36">
        <v>11</v>
      </c>
      <c r="BJ11" s="36">
        <v>18</v>
      </c>
      <c r="BK11" s="37">
        <v>25</v>
      </c>
      <c r="BL11" s="38"/>
      <c r="BM11" s="37">
        <v>1</v>
      </c>
      <c r="BN11" s="36">
        <v>8</v>
      </c>
      <c r="BO11" s="36">
        <v>15</v>
      </c>
      <c r="BP11" s="36">
        <v>22</v>
      </c>
      <c r="BQ11" s="39">
        <v>29</v>
      </c>
      <c r="BR11" s="36"/>
      <c r="BS11" s="36">
        <v>6</v>
      </c>
      <c r="BT11" s="36">
        <v>13</v>
      </c>
      <c r="BU11" s="36">
        <v>20</v>
      </c>
      <c r="BV11" s="41">
        <v>27</v>
      </c>
      <c r="BW11" s="8"/>
      <c r="HC11" s="1"/>
      <c r="HD11" s="1"/>
      <c r="HE11" s="1"/>
    </row>
    <row r="12" spans="3:213" ht="12.75" customHeight="1" hidden="1">
      <c r="C12" s="17"/>
      <c r="D12" s="17"/>
      <c r="E12" s="16"/>
      <c r="F12" s="19"/>
      <c r="G12" s="32"/>
      <c r="H12" s="32"/>
      <c r="I12" s="302"/>
      <c r="J12" s="515"/>
      <c r="K12" s="34" t="s">
        <v>45</v>
      </c>
      <c r="L12" s="35"/>
      <c r="M12" s="36">
        <v>5</v>
      </c>
      <c r="N12" s="36">
        <v>12</v>
      </c>
      <c r="O12" s="36">
        <v>19</v>
      </c>
      <c r="P12" s="37">
        <v>26</v>
      </c>
      <c r="Q12" s="38"/>
      <c r="R12" s="37">
        <v>2</v>
      </c>
      <c r="S12" s="36">
        <v>9</v>
      </c>
      <c r="T12" s="36">
        <v>16</v>
      </c>
      <c r="U12" s="36">
        <v>23</v>
      </c>
      <c r="V12" s="39"/>
      <c r="W12" s="37">
        <v>2</v>
      </c>
      <c r="X12" s="36">
        <v>9</v>
      </c>
      <c r="Y12" s="36">
        <v>16</v>
      </c>
      <c r="Z12" s="36">
        <v>23</v>
      </c>
      <c r="AA12" s="38">
        <v>30</v>
      </c>
      <c r="AB12" s="37"/>
      <c r="AC12" s="36">
        <v>6</v>
      </c>
      <c r="AD12" s="36">
        <v>13</v>
      </c>
      <c r="AE12" s="36">
        <v>20</v>
      </c>
      <c r="AF12" s="38">
        <v>27</v>
      </c>
      <c r="AG12" s="37"/>
      <c r="AH12" s="36">
        <v>4</v>
      </c>
      <c r="AI12" s="36">
        <v>11</v>
      </c>
      <c r="AJ12" s="36">
        <v>18</v>
      </c>
      <c r="AK12" s="37">
        <v>25</v>
      </c>
      <c r="AL12" s="37">
        <v>1</v>
      </c>
      <c r="AM12" s="36">
        <v>8</v>
      </c>
      <c r="AN12" s="36">
        <v>15</v>
      </c>
      <c r="AO12" s="36">
        <v>22</v>
      </c>
      <c r="AP12" s="39">
        <v>29</v>
      </c>
      <c r="AQ12" s="37"/>
      <c r="AR12" s="36">
        <v>6</v>
      </c>
      <c r="AS12" s="36">
        <v>13</v>
      </c>
      <c r="AT12" s="36">
        <v>20</v>
      </c>
      <c r="AU12" s="287">
        <v>27</v>
      </c>
      <c r="AV12" s="38"/>
      <c r="AW12" s="37">
        <v>3</v>
      </c>
      <c r="AX12" s="36">
        <v>10</v>
      </c>
      <c r="AY12" s="36">
        <v>17</v>
      </c>
      <c r="AZ12" s="36">
        <v>24</v>
      </c>
      <c r="BA12" s="39">
        <v>31</v>
      </c>
      <c r="BB12" s="40"/>
      <c r="BC12" s="36">
        <v>7</v>
      </c>
      <c r="BD12" s="36">
        <v>14</v>
      </c>
      <c r="BE12" s="36">
        <v>21</v>
      </c>
      <c r="BF12" s="38">
        <v>28</v>
      </c>
      <c r="BG12" s="37"/>
      <c r="BH12" s="36">
        <v>5</v>
      </c>
      <c r="BI12" s="36">
        <v>12</v>
      </c>
      <c r="BJ12" s="36">
        <v>19</v>
      </c>
      <c r="BK12" s="37">
        <v>26</v>
      </c>
      <c r="BL12" s="38"/>
      <c r="BM12" s="37">
        <v>2</v>
      </c>
      <c r="BN12" s="36">
        <v>9</v>
      </c>
      <c r="BO12" s="36">
        <v>16</v>
      </c>
      <c r="BP12" s="36">
        <v>23</v>
      </c>
      <c r="BQ12" s="39">
        <v>30</v>
      </c>
      <c r="BR12" s="36"/>
      <c r="BS12" s="36">
        <v>7</v>
      </c>
      <c r="BT12" s="36">
        <v>14</v>
      </c>
      <c r="BU12" s="36">
        <v>21</v>
      </c>
      <c r="BV12" s="41">
        <v>28</v>
      </c>
      <c r="BW12" s="8"/>
      <c r="HC12" s="1"/>
      <c r="HD12" s="1"/>
      <c r="HE12" s="1"/>
    </row>
    <row r="13" spans="3:213" ht="12.75" customHeight="1" hidden="1">
      <c r="C13" s="17"/>
      <c r="D13" s="16"/>
      <c r="E13" s="16"/>
      <c r="F13" s="19"/>
      <c r="G13" s="20"/>
      <c r="H13" s="21"/>
      <c r="I13" s="302"/>
      <c r="J13" s="515"/>
      <c r="K13" s="34" t="s">
        <v>46</v>
      </c>
      <c r="L13" s="42"/>
      <c r="M13" s="36">
        <v>6</v>
      </c>
      <c r="N13" s="36">
        <v>13</v>
      </c>
      <c r="O13" s="36">
        <v>20</v>
      </c>
      <c r="P13" s="37">
        <v>27</v>
      </c>
      <c r="Q13" s="38"/>
      <c r="R13" s="37">
        <v>3</v>
      </c>
      <c r="S13" s="36">
        <v>10</v>
      </c>
      <c r="T13" s="36">
        <v>17</v>
      </c>
      <c r="U13" s="36">
        <v>24</v>
      </c>
      <c r="V13" s="39"/>
      <c r="W13" s="37">
        <v>3</v>
      </c>
      <c r="X13" s="36">
        <v>10</v>
      </c>
      <c r="Y13" s="36">
        <v>17</v>
      </c>
      <c r="Z13" s="36">
        <v>24</v>
      </c>
      <c r="AA13" s="38">
        <v>31</v>
      </c>
      <c r="AB13" s="37"/>
      <c r="AC13" s="36">
        <v>7</v>
      </c>
      <c r="AD13" s="36">
        <v>14</v>
      </c>
      <c r="AE13" s="36">
        <v>21</v>
      </c>
      <c r="AF13" s="38">
        <v>28</v>
      </c>
      <c r="AG13" s="37"/>
      <c r="AH13" s="36">
        <v>5</v>
      </c>
      <c r="AI13" s="36">
        <v>12</v>
      </c>
      <c r="AJ13" s="36">
        <v>19</v>
      </c>
      <c r="AK13" s="37">
        <v>26</v>
      </c>
      <c r="AL13" s="37">
        <v>2</v>
      </c>
      <c r="AM13" s="36">
        <v>9</v>
      </c>
      <c r="AN13" s="36">
        <v>16</v>
      </c>
      <c r="AO13" s="36">
        <v>23</v>
      </c>
      <c r="AP13" s="39">
        <v>30</v>
      </c>
      <c r="AQ13" s="37"/>
      <c r="AR13" s="36">
        <v>7</v>
      </c>
      <c r="AS13" s="36">
        <v>14</v>
      </c>
      <c r="AT13" s="36">
        <v>21</v>
      </c>
      <c r="AU13" s="287">
        <v>28</v>
      </c>
      <c r="AV13" s="38"/>
      <c r="AW13" s="37">
        <v>4</v>
      </c>
      <c r="AX13" s="36">
        <v>11</v>
      </c>
      <c r="AY13" s="36">
        <v>18</v>
      </c>
      <c r="AZ13" s="36">
        <v>25</v>
      </c>
      <c r="BA13" s="39"/>
      <c r="BB13" s="40">
        <v>1</v>
      </c>
      <c r="BC13" s="36">
        <v>8</v>
      </c>
      <c r="BD13" s="36">
        <v>15</v>
      </c>
      <c r="BE13" s="36">
        <v>22</v>
      </c>
      <c r="BF13" s="38">
        <v>29</v>
      </c>
      <c r="BG13" s="37"/>
      <c r="BH13" s="36">
        <v>6</v>
      </c>
      <c r="BI13" s="36">
        <v>13</v>
      </c>
      <c r="BJ13" s="36">
        <v>20</v>
      </c>
      <c r="BK13" s="37">
        <v>27</v>
      </c>
      <c r="BL13" s="38"/>
      <c r="BM13" s="37">
        <v>3</v>
      </c>
      <c r="BN13" s="36">
        <v>10</v>
      </c>
      <c r="BO13" s="36">
        <v>17</v>
      </c>
      <c r="BP13" s="36">
        <v>24</v>
      </c>
      <c r="BQ13" s="39"/>
      <c r="BR13" s="36">
        <v>1</v>
      </c>
      <c r="BS13" s="36">
        <v>8</v>
      </c>
      <c r="BT13" s="36">
        <v>15</v>
      </c>
      <c r="BU13" s="36">
        <v>22</v>
      </c>
      <c r="BV13" s="41">
        <v>29</v>
      </c>
      <c r="BW13" s="8"/>
      <c r="HC13" s="1"/>
      <c r="HD13" s="1"/>
      <c r="HE13" s="1"/>
    </row>
    <row r="14" spans="3:213" ht="12.75" customHeight="1" hidden="1">
      <c r="C14" s="17"/>
      <c r="D14" s="21" t="s">
        <v>77</v>
      </c>
      <c r="E14" s="43"/>
      <c r="F14" s="44"/>
      <c r="G14" s="45"/>
      <c r="H14" s="47"/>
      <c r="I14" s="304"/>
      <c r="J14" s="515"/>
      <c r="K14" s="34" t="s">
        <v>47</v>
      </c>
      <c r="L14" s="42"/>
      <c r="M14" s="36">
        <v>7</v>
      </c>
      <c r="N14" s="36">
        <v>14</v>
      </c>
      <c r="O14" s="36">
        <v>21</v>
      </c>
      <c r="P14" s="37">
        <v>28</v>
      </c>
      <c r="Q14" s="38"/>
      <c r="R14" s="37">
        <v>4</v>
      </c>
      <c r="S14" s="36">
        <v>11</v>
      </c>
      <c r="T14" s="36">
        <v>18</v>
      </c>
      <c r="U14" s="36">
        <v>25</v>
      </c>
      <c r="V14" s="39"/>
      <c r="W14" s="37">
        <v>4</v>
      </c>
      <c r="X14" s="36">
        <v>11</v>
      </c>
      <c r="Y14" s="36">
        <v>18</v>
      </c>
      <c r="Z14" s="36">
        <v>25</v>
      </c>
      <c r="AA14" s="38"/>
      <c r="AB14" s="37">
        <v>1</v>
      </c>
      <c r="AC14" s="36">
        <v>8</v>
      </c>
      <c r="AD14" s="36">
        <v>15</v>
      </c>
      <c r="AE14" s="36">
        <v>22</v>
      </c>
      <c r="AF14" s="38">
        <v>29</v>
      </c>
      <c r="AG14" s="37"/>
      <c r="AH14" s="36">
        <v>6</v>
      </c>
      <c r="AI14" s="36">
        <v>13</v>
      </c>
      <c r="AJ14" s="36">
        <v>20</v>
      </c>
      <c r="AK14" s="37">
        <v>27</v>
      </c>
      <c r="AL14" s="37">
        <v>3</v>
      </c>
      <c r="AM14" s="36">
        <v>10</v>
      </c>
      <c r="AN14" s="36">
        <v>17</v>
      </c>
      <c r="AO14" s="36">
        <v>24</v>
      </c>
      <c r="AP14" s="39"/>
      <c r="AQ14" s="37">
        <v>1</v>
      </c>
      <c r="AR14" s="36">
        <v>8</v>
      </c>
      <c r="AS14" s="36">
        <v>15</v>
      </c>
      <c r="AT14" s="36">
        <v>22</v>
      </c>
      <c r="AU14" s="287">
        <v>29</v>
      </c>
      <c r="AV14" s="38"/>
      <c r="AW14" s="37">
        <v>5</v>
      </c>
      <c r="AX14" s="36">
        <v>12</v>
      </c>
      <c r="AY14" s="36">
        <v>19</v>
      </c>
      <c r="AZ14" s="36">
        <v>26</v>
      </c>
      <c r="BA14" s="39"/>
      <c r="BB14" s="40">
        <v>2</v>
      </c>
      <c r="BC14" s="36">
        <v>9</v>
      </c>
      <c r="BD14" s="36">
        <v>16</v>
      </c>
      <c r="BE14" s="36">
        <v>23</v>
      </c>
      <c r="BF14" s="38">
        <v>30</v>
      </c>
      <c r="BG14" s="37"/>
      <c r="BH14" s="36">
        <v>7</v>
      </c>
      <c r="BI14" s="36">
        <v>14</v>
      </c>
      <c r="BJ14" s="36">
        <v>21</v>
      </c>
      <c r="BK14" s="37">
        <v>28</v>
      </c>
      <c r="BL14" s="38"/>
      <c r="BM14" s="37">
        <v>4</v>
      </c>
      <c r="BN14" s="36">
        <v>11</v>
      </c>
      <c r="BO14" s="36">
        <v>18</v>
      </c>
      <c r="BP14" s="36">
        <v>25</v>
      </c>
      <c r="BQ14" s="39"/>
      <c r="BR14" s="36">
        <v>2</v>
      </c>
      <c r="BS14" s="36">
        <v>9</v>
      </c>
      <c r="BT14" s="36">
        <v>16</v>
      </c>
      <c r="BU14" s="36">
        <v>23</v>
      </c>
      <c r="BV14" s="41">
        <v>30</v>
      </c>
      <c r="BW14" s="8"/>
      <c r="HC14" s="1"/>
      <c r="HD14" s="1"/>
      <c r="HE14" s="1"/>
    </row>
    <row r="15" spans="3:213" ht="12.75" customHeight="1" hidden="1">
      <c r="C15" s="17" t="s">
        <v>48</v>
      </c>
      <c r="D15" s="48">
        <v>160000</v>
      </c>
      <c r="E15" s="49"/>
      <c r="F15" s="19"/>
      <c r="G15" s="50"/>
      <c r="H15" s="47"/>
      <c r="I15" s="304"/>
      <c r="J15" s="515"/>
      <c r="K15" s="34" t="s">
        <v>49</v>
      </c>
      <c r="L15" s="42">
        <v>1</v>
      </c>
      <c r="M15" s="36">
        <v>8</v>
      </c>
      <c r="N15" s="36">
        <v>15</v>
      </c>
      <c r="O15" s="36">
        <v>22</v>
      </c>
      <c r="P15" s="37">
        <v>29</v>
      </c>
      <c r="Q15" s="38"/>
      <c r="R15" s="37">
        <v>5</v>
      </c>
      <c r="S15" s="36">
        <v>12</v>
      </c>
      <c r="T15" s="36">
        <v>19</v>
      </c>
      <c r="U15" s="36">
        <v>26</v>
      </c>
      <c r="V15" s="39"/>
      <c r="W15" s="37">
        <v>5</v>
      </c>
      <c r="X15" s="36">
        <v>12</v>
      </c>
      <c r="Y15" s="36">
        <v>19</v>
      </c>
      <c r="Z15" s="36">
        <v>26</v>
      </c>
      <c r="AA15" s="38"/>
      <c r="AB15" s="37">
        <v>2</v>
      </c>
      <c r="AC15" s="36">
        <v>9</v>
      </c>
      <c r="AD15" s="36">
        <v>16</v>
      </c>
      <c r="AE15" s="36">
        <v>23</v>
      </c>
      <c r="AF15" s="38">
        <v>30</v>
      </c>
      <c r="AG15" s="37"/>
      <c r="AH15" s="36">
        <v>7</v>
      </c>
      <c r="AI15" s="36">
        <v>14</v>
      </c>
      <c r="AJ15" s="36">
        <v>21</v>
      </c>
      <c r="AK15" s="37">
        <v>28</v>
      </c>
      <c r="AL15" s="37">
        <v>4</v>
      </c>
      <c r="AM15" s="36">
        <v>11</v>
      </c>
      <c r="AN15" s="36">
        <v>18</v>
      </c>
      <c r="AO15" s="36">
        <v>25</v>
      </c>
      <c r="AP15" s="39"/>
      <c r="AQ15" s="37">
        <v>2</v>
      </c>
      <c r="AR15" s="36">
        <v>9</v>
      </c>
      <c r="AS15" s="36">
        <v>16</v>
      </c>
      <c r="AT15" s="36">
        <v>23</v>
      </c>
      <c r="AU15" s="287">
        <v>30</v>
      </c>
      <c r="AV15" s="38"/>
      <c r="AW15" s="37">
        <v>6</v>
      </c>
      <c r="AX15" s="36">
        <v>13</v>
      </c>
      <c r="AY15" s="36">
        <v>20</v>
      </c>
      <c r="AZ15" s="36">
        <v>27</v>
      </c>
      <c r="BA15" s="39"/>
      <c r="BB15" s="40">
        <v>3</v>
      </c>
      <c r="BC15" s="36">
        <v>10</v>
      </c>
      <c r="BD15" s="36">
        <v>17</v>
      </c>
      <c r="BE15" s="36">
        <v>24</v>
      </c>
      <c r="BF15" s="38"/>
      <c r="BG15" s="37">
        <v>1</v>
      </c>
      <c r="BH15" s="36">
        <v>8</v>
      </c>
      <c r="BI15" s="36">
        <v>15</v>
      </c>
      <c r="BJ15" s="36">
        <v>22</v>
      </c>
      <c r="BK15" s="37">
        <v>29</v>
      </c>
      <c r="BL15" s="38"/>
      <c r="BM15" s="37">
        <v>5</v>
      </c>
      <c r="BN15" s="36">
        <v>12</v>
      </c>
      <c r="BO15" s="36">
        <v>19</v>
      </c>
      <c r="BP15" s="36">
        <v>26</v>
      </c>
      <c r="BQ15" s="39"/>
      <c r="BR15" s="36">
        <v>3</v>
      </c>
      <c r="BS15" s="36">
        <v>10</v>
      </c>
      <c r="BT15" s="36">
        <v>17</v>
      </c>
      <c r="BU15" s="36">
        <v>24</v>
      </c>
      <c r="BV15" s="41">
        <v>31</v>
      </c>
      <c r="BW15" s="8"/>
      <c r="HC15" s="1"/>
      <c r="HD15" s="1"/>
      <c r="HE15" s="1"/>
    </row>
    <row r="16" spans="3:213" ht="12.75" customHeight="1" hidden="1" thickBot="1">
      <c r="C16" s="51" t="s">
        <v>50</v>
      </c>
      <c r="D16" s="52">
        <f>I59</f>
        <v>329521.1</v>
      </c>
      <c r="E16" s="53"/>
      <c r="F16" s="54">
        <f>D16/D15</f>
        <v>2.059506875</v>
      </c>
      <c r="G16" s="55"/>
      <c r="H16" s="56"/>
      <c r="I16" s="305"/>
      <c r="J16" s="516"/>
      <c r="K16" s="57" t="s">
        <v>51</v>
      </c>
      <c r="L16" s="58">
        <v>2</v>
      </c>
      <c r="M16" s="59">
        <v>9</v>
      </c>
      <c r="N16" s="59">
        <v>16</v>
      </c>
      <c r="O16" s="59">
        <v>23</v>
      </c>
      <c r="P16" s="60">
        <v>30</v>
      </c>
      <c r="Q16" s="61"/>
      <c r="R16" s="60">
        <v>6</v>
      </c>
      <c r="S16" s="59">
        <v>13</v>
      </c>
      <c r="T16" s="59">
        <v>20</v>
      </c>
      <c r="U16" s="59">
        <v>27</v>
      </c>
      <c r="V16" s="62"/>
      <c r="W16" s="60">
        <v>6</v>
      </c>
      <c r="X16" s="59">
        <v>13</v>
      </c>
      <c r="Y16" s="59">
        <v>20</v>
      </c>
      <c r="Z16" s="59">
        <v>27</v>
      </c>
      <c r="AA16" s="61"/>
      <c r="AB16" s="60">
        <v>3</v>
      </c>
      <c r="AC16" s="59">
        <v>10</v>
      </c>
      <c r="AD16" s="59">
        <v>17</v>
      </c>
      <c r="AE16" s="59">
        <v>24</v>
      </c>
      <c r="AF16" s="61"/>
      <c r="AG16" s="60">
        <v>1</v>
      </c>
      <c r="AH16" s="59">
        <v>8</v>
      </c>
      <c r="AI16" s="59">
        <v>15</v>
      </c>
      <c r="AJ16" s="59">
        <v>22</v>
      </c>
      <c r="AK16" s="60">
        <v>29</v>
      </c>
      <c r="AL16" s="60">
        <v>5</v>
      </c>
      <c r="AM16" s="59">
        <v>12</v>
      </c>
      <c r="AN16" s="59">
        <v>19</v>
      </c>
      <c r="AO16" s="59">
        <v>26</v>
      </c>
      <c r="AP16" s="62"/>
      <c r="AQ16" s="60">
        <v>3</v>
      </c>
      <c r="AR16" s="59">
        <v>10</v>
      </c>
      <c r="AS16" s="59">
        <v>17</v>
      </c>
      <c r="AT16" s="59">
        <v>24</v>
      </c>
      <c r="AU16" s="288">
        <v>31</v>
      </c>
      <c r="AV16" s="61"/>
      <c r="AW16" s="60">
        <v>7</v>
      </c>
      <c r="AX16" s="59">
        <v>14</v>
      </c>
      <c r="AY16" s="59">
        <v>21</v>
      </c>
      <c r="AZ16" s="59">
        <v>28</v>
      </c>
      <c r="BA16" s="62"/>
      <c r="BB16" s="63">
        <v>4</v>
      </c>
      <c r="BC16" s="64">
        <v>11</v>
      </c>
      <c r="BD16" s="64">
        <v>18</v>
      </c>
      <c r="BE16" s="64">
        <v>25</v>
      </c>
      <c r="BF16" s="65"/>
      <c r="BG16" s="60">
        <v>2</v>
      </c>
      <c r="BH16" s="59">
        <v>9</v>
      </c>
      <c r="BI16" s="59">
        <v>16</v>
      </c>
      <c r="BJ16" s="59">
        <v>23</v>
      </c>
      <c r="BK16" s="60">
        <v>30</v>
      </c>
      <c r="BL16" s="61"/>
      <c r="BM16" s="60">
        <v>6</v>
      </c>
      <c r="BN16" s="59">
        <v>13</v>
      </c>
      <c r="BO16" s="59">
        <v>20</v>
      </c>
      <c r="BP16" s="59">
        <v>27</v>
      </c>
      <c r="BQ16" s="62"/>
      <c r="BR16" s="59">
        <v>4</v>
      </c>
      <c r="BS16" s="59">
        <v>11</v>
      </c>
      <c r="BT16" s="59">
        <v>18</v>
      </c>
      <c r="BU16" s="59">
        <v>25</v>
      </c>
      <c r="BV16" s="66">
        <v>1</v>
      </c>
      <c r="BW16" s="8"/>
      <c r="HC16" s="1"/>
      <c r="HD16" s="1"/>
      <c r="HE16" s="1"/>
    </row>
    <row r="17" spans="1:213" ht="3" customHeight="1" hidden="1" thickBot="1">
      <c r="A17" s="67"/>
      <c r="B17" s="8"/>
      <c r="C17" s="68"/>
      <c r="D17" s="69"/>
      <c r="E17" s="69"/>
      <c r="F17" s="70"/>
      <c r="G17" s="71"/>
      <c r="H17" s="69"/>
      <c r="I17" s="306"/>
      <c r="J17" s="72"/>
      <c r="K17" s="73"/>
      <c r="L17" s="74">
        <v>14</v>
      </c>
      <c r="M17" s="75"/>
      <c r="N17" s="75"/>
      <c r="O17" s="75"/>
      <c r="P17" s="75"/>
      <c r="Q17" s="76"/>
      <c r="R17" s="77"/>
      <c r="S17" s="77"/>
      <c r="T17" s="77"/>
      <c r="U17" s="77">
        <v>3</v>
      </c>
      <c r="V17" s="77"/>
      <c r="W17" s="75"/>
      <c r="X17" s="75"/>
      <c r="Y17" s="75"/>
      <c r="Z17" s="75"/>
      <c r="AA17" s="78">
        <v>1</v>
      </c>
      <c r="AB17" s="77">
        <v>1</v>
      </c>
      <c r="AC17" s="77"/>
      <c r="AD17" s="77"/>
      <c r="AE17" s="77"/>
      <c r="AF17" s="79"/>
      <c r="AG17" s="75"/>
      <c r="AH17" s="75"/>
      <c r="AI17" s="75"/>
      <c r="AJ17" s="75"/>
      <c r="AK17" s="75"/>
      <c r="AL17" s="77"/>
      <c r="AM17" s="77"/>
      <c r="AN17" s="77">
        <v>17</v>
      </c>
      <c r="AO17" s="77"/>
      <c r="AP17" s="79"/>
      <c r="AQ17" s="75"/>
      <c r="AR17" s="75"/>
      <c r="AS17" s="75"/>
      <c r="AT17" s="75"/>
      <c r="AU17" s="75"/>
      <c r="AV17" s="76"/>
      <c r="AW17" s="77"/>
      <c r="AX17" s="77"/>
      <c r="AY17" s="77"/>
      <c r="AZ17" s="77"/>
      <c r="BA17" s="79"/>
      <c r="BB17" s="80"/>
      <c r="BC17" s="81">
        <v>1</v>
      </c>
      <c r="BD17" s="81"/>
      <c r="BE17" s="81"/>
      <c r="BF17" s="76"/>
      <c r="BG17" s="77"/>
      <c r="BH17" s="77"/>
      <c r="BI17" s="77"/>
      <c r="BJ17" s="77"/>
      <c r="BK17" s="77"/>
      <c r="BL17" s="78"/>
      <c r="BM17" s="75"/>
      <c r="BN17" s="75"/>
      <c r="BO17" s="75"/>
      <c r="BP17" s="75"/>
      <c r="BQ17" s="75"/>
      <c r="BR17" s="77">
        <v>9</v>
      </c>
      <c r="BS17" s="77"/>
      <c r="BT17" s="77"/>
      <c r="BU17" s="77"/>
      <c r="BV17" s="82"/>
      <c r="BW17" s="8"/>
      <c r="HC17" s="1"/>
      <c r="HD17" s="1"/>
      <c r="HE17" s="1"/>
    </row>
    <row r="18" spans="1:213" ht="12.75">
      <c r="A18" s="67"/>
      <c r="B18" s="8"/>
      <c r="C18" s="83" t="s">
        <v>0</v>
      </c>
      <c r="D18" s="84" t="s">
        <v>52</v>
      </c>
      <c r="E18" s="84" t="s">
        <v>53</v>
      </c>
      <c r="F18" s="85" t="s">
        <v>54</v>
      </c>
      <c r="G18" s="86" t="s">
        <v>55</v>
      </c>
      <c r="H18" s="84" t="s">
        <v>56</v>
      </c>
      <c r="I18" s="307" t="s">
        <v>55</v>
      </c>
      <c r="J18" s="87" t="s">
        <v>57</v>
      </c>
      <c r="K18" s="88" t="s">
        <v>58</v>
      </c>
      <c r="L18" s="89">
        <v>52</v>
      </c>
      <c r="M18" s="90">
        <v>1</v>
      </c>
      <c r="N18" s="90">
        <v>2</v>
      </c>
      <c r="O18" s="90">
        <v>3</v>
      </c>
      <c r="P18" s="91">
        <v>4</v>
      </c>
      <c r="Q18" s="279">
        <v>5</v>
      </c>
      <c r="R18" s="282">
        <v>5</v>
      </c>
      <c r="S18" s="90">
        <v>6</v>
      </c>
      <c r="T18" s="90">
        <v>7</v>
      </c>
      <c r="U18" s="90">
        <v>8</v>
      </c>
      <c r="V18" s="93">
        <v>9</v>
      </c>
      <c r="W18" s="91">
        <v>9</v>
      </c>
      <c r="X18" s="90">
        <v>10</v>
      </c>
      <c r="Y18" s="90">
        <v>11</v>
      </c>
      <c r="Z18" s="90">
        <v>12</v>
      </c>
      <c r="AA18" s="92">
        <v>13</v>
      </c>
      <c r="AB18" s="91">
        <v>13</v>
      </c>
      <c r="AC18" s="90">
        <v>14</v>
      </c>
      <c r="AD18" s="90">
        <v>15</v>
      </c>
      <c r="AE18" s="90">
        <v>16</v>
      </c>
      <c r="AF18" s="92">
        <v>17</v>
      </c>
      <c r="AG18" s="282">
        <v>18</v>
      </c>
      <c r="AH18" s="90">
        <v>19</v>
      </c>
      <c r="AI18" s="90">
        <v>20</v>
      </c>
      <c r="AJ18" s="90">
        <v>21</v>
      </c>
      <c r="AK18" s="92">
        <v>22</v>
      </c>
      <c r="AL18" s="91">
        <v>22</v>
      </c>
      <c r="AM18" s="90">
        <v>23</v>
      </c>
      <c r="AN18" s="90">
        <v>24</v>
      </c>
      <c r="AO18" s="90">
        <v>25</v>
      </c>
      <c r="AP18" s="93">
        <v>26</v>
      </c>
      <c r="AQ18" s="91">
        <v>26</v>
      </c>
      <c r="AR18" s="90">
        <v>27</v>
      </c>
      <c r="AS18" s="90">
        <v>28</v>
      </c>
      <c r="AT18" s="90">
        <v>29</v>
      </c>
      <c r="AU18" s="279">
        <v>30</v>
      </c>
      <c r="AV18" s="92">
        <v>31</v>
      </c>
      <c r="AW18" s="91">
        <v>31</v>
      </c>
      <c r="AX18" s="90">
        <v>32</v>
      </c>
      <c r="AY18" s="90">
        <v>33</v>
      </c>
      <c r="AZ18" s="90">
        <v>34</v>
      </c>
      <c r="BA18" s="93">
        <v>35</v>
      </c>
      <c r="BB18" s="94">
        <v>35</v>
      </c>
      <c r="BC18" s="90">
        <v>36</v>
      </c>
      <c r="BD18" s="90">
        <v>37</v>
      </c>
      <c r="BE18" s="90">
        <v>38</v>
      </c>
      <c r="BF18" s="92">
        <v>39</v>
      </c>
      <c r="BG18" s="91">
        <v>39</v>
      </c>
      <c r="BH18" s="90">
        <v>40</v>
      </c>
      <c r="BI18" s="90">
        <v>41</v>
      </c>
      <c r="BJ18" s="90">
        <v>42</v>
      </c>
      <c r="BK18" s="91">
        <v>43</v>
      </c>
      <c r="BL18" s="92">
        <v>44</v>
      </c>
      <c r="BM18" s="91">
        <v>44</v>
      </c>
      <c r="BN18" s="90">
        <v>45</v>
      </c>
      <c r="BO18" s="90">
        <v>46</v>
      </c>
      <c r="BP18" s="90">
        <v>47</v>
      </c>
      <c r="BQ18" s="93">
        <v>48</v>
      </c>
      <c r="BR18" s="90">
        <v>48</v>
      </c>
      <c r="BS18" s="90">
        <v>49</v>
      </c>
      <c r="BT18" s="90">
        <v>50</v>
      </c>
      <c r="BU18" s="90">
        <v>51</v>
      </c>
      <c r="BV18" s="95">
        <v>52</v>
      </c>
      <c r="BW18" s="8"/>
      <c r="HC18" s="1"/>
      <c r="HD18" s="1"/>
      <c r="HE18" s="1"/>
    </row>
    <row r="19" spans="1:213" ht="12.75">
      <c r="A19" s="67"/>
      <c r="B19" s="8"/>
      <c r="C19" s="96"/>
      <c r="D19" s="97"/>
      <c r="E19" s="97" t="s">
        <v>59</v>
      </c>
      <c r="F19" s="98" t="s">
        <v>60</v>
      </c>
      <c r="G19" s="99"/>
      <c r="H19" s="97"/>
      <c r="I19" s="308" t="s">
        <v>61</v>
      </c>
      <c r="J19" s="72" t="s">
        <v>62</v>
      </c>
      <c r="K19" s="72" t="s">
        <v>62</v>
      </c>
      <c r="L19" s="100">
        <v>26</v>
      </c>
      <c r="M19" s="101">
        <f>+L20+1</f>
        <v>2</v>
      </c>
      <c r="N19" s="101">
        <f>+M20+1</f>
        <v>9</v>
      </c>
      <c r="O19" s="101">
        <f>+N20+1</f>
        <v>16</v>
      </c>
      <c r="P19" s="101">
        <f>+O20+1</f>
        <v>23</v>
      </c>
      <c r="Q19" s="280">
        <v>30</v>
      </c>
      <c r="R19" s="283">
        <v>1</v>
      </c>
      <c r="S19" s="101">
        <v>6</v>
      </c>
      <c r="T19" s="101">
        <f>+S19+7</f>
        <v>13</v>
      </c>
      <c r="U19" s="101">
        <f>+T19+7</f>
        <v>20</v>
      </c>
      <c r="V19" s="104">
        <v>27</v>
      </c>
      <c r="W19" s="102">
        <v>1</v>
      </c>
      <c r="X19" s="101">
        <v>6</v>
      </c>
      <c r="Y19" s="101">
        <v>13</v>
      </c>
      <c r="Z19" s="101">
        <v>20</v>
      </c>
      <c r="AA19" s="103">
        <v>27</v>
      </c>
      <c r="AB19" s="102">
        <v>1</v>
      </c>
      <c r="AC19" s="101">
        <f>+AB20+1</f>
        <v>3</v>
      </c>
      <c r="AD19" s="101">
        <f>+AC20+1</f>
        <v>10</v>
      </c>
      <c r="AE19" s="101">
        <f>+AD20+1</f>
        <v>17</v>
      </c>
      <c r="AF19" s="101">
        <f>+AE20+1</f>
        <v>24</v>
      </c>
      <c r="AG19" s="102">
        <v>1</v>
      </c>
      <c r="AH19" s="101">
        <v>8</v>
      </c>
      <c r="AI19" s="101">
        <v>15</v>
      </c>
      <c r="AJ19" s="101">
        <v>22</v>
      </c>
      <c r="AK19" s="103">
        <v>29</v>
      </c>
      <c r="AL19" s="102">
        <v>1</v>
      </c>
      <c r="AM19" s="101">
        <v>5</v>
      </c>
      <c r="AN19" s="101">
        <v>12</v>
      </c>
      <c r="AO19" s="101">
        <v>19</v>
      </c>
      <c r="AP19" s="104">
        <v>26</v>
      </c>
      <c r="AQ19" s="102">
        <v>1</v>
      </c>
      <c r="AR19" s="101">
        <v>3</v>
      </c>
      <c r="AS19" s="101">
        <v>10</v>
      </c>
      <c r="AT19" s="101">
        <v>17</v>
      </c>
      <c r="AU19" s="280">
        <v>24</v>
      </c>
      <c r="AV19" s="103">
        <v>31</v>
      </c>
      <c r="AW19" s="102">
        <v>1</v>
      </c>
      <c r="AX19" s="101">
        <v>7</v>
      </c>
      <c r="AY19" s="101">
        <v>14</v>
      </c>
      <c r="AZ19" s="101">
        <v>21</v>
      </c>
      <c r="BA19" s="104">
        <v>28</v>
      </c>
      <c r="BB19" s="105">
        <v>1</v>
      </c>
      <c r="BC19" s="101">
        <v>4</v>
      </c>
      <c r="BD19" s="101">
        <v>11</v>
      </c>
      <c r="BE19" s="101">
        <v>18</v>
      </c>
      <c r="BF19" s="103">
        <v>25</v>
      </c>
      <c r="BG19" s="102">
        <v>1</v>
      </c>
      <c r="BH19" s="101">
        <v>2</v>
      </c>
      <c r="BI19" s="101">
        <v>9</v>
      </c>
      <c r="BJ19" s="101">
        <v>16</v>
      </c>
      <c r="BK19" s="102">
        <v>23</v>
      </c>
      <c r="BL19" s="103">
        <v>30</v>
      </c>
      <c r="BM19" s="102">
        <v>1</v>
      </c>
      <c r="BN19" s="101">
        <v>6</v>
      </c>
      <c r="BO19" s="101">
        <v>13</v>
      </c>
      <c r="BP19" s="101">
        <v>20</v>
      </c>
      <c r="BQ19" s="104">
        <v>27</v>
      </c>
      <c r="BR19" s="101">
        <v>1</v>
      </c>
      <c r="BS19" s="101">
        <v>4</v>
      </c>
      <c r="BT19" s="101">
        <v>11</v>
      </c>
      <c r="BU19" s="101">
        <v>18</v>
      </c>
      <c r="BV19" s="106">
        <v>25</v>
      </c>
      <c r="BW19" s="8"/>
      <c r="HC19" s="1"/>
      <c r="HD19" s="1"/>
      <c r="HE19" s="1"/>
    </row>
    <row r="20" spans="1:213" ht="14.25" thickBot="1">
      <c r="A20" s="67"/>
      <c r="B20" s="8"/>
      <c r="C20" s="107"/>
      <c r="D20" s="108"/>
      <c r="E20" s="108"/>
      <c r="F20" s="109" t="s">
        <v>65</v>
      </c>
      <c r="G20" s="110" t="s">
        <v>63</v>
      </c>
      <c r="H20" s="108"/>
      <c r="I20" s="309" t="s">
        <v>63</v>
      </c>
      <c r="J20" s="111"/>
      <c r="K20" s="111"/>
      <c r="L20" s="112">
        <v>1</v>
      </c>
      <c r="M20" s="113">
        <f>+L20+7</f>
        <v>8</v>
      </c>
      <c r="N20" s="113">
        <f>+M20+7</f>
        <v>15</v>
      </c>
      <c r="O20" s="113">
        <f>+N20+7</f>
        <v>22</v>
      </c>
      <c r="P20" s="113">
        <f>+O20+7</f>
        <v>29</v>
      </c>
      <c r="Q20" s="281">
        <v>31</v>
      </c>
      <c r="R20" s="284">
        <v>5</v>
      </c>
      <c r="S20" s="113">
        <f>+R20+7</f>
        <v>12</v>
      </c>
      <c r="T20" s="113">
        <f>+S20+7</f>
        <v>19</v>
      </c>
      <c r="U20" s="113">
        <f>+T20+7</f>
        <v>26</v>
      </c>
      <c r="V20" s="116">
        <v>28</v>
      </c>
      <c r="W20" s="114">
        <v>5</v>
      </c>
      <c r="X20" s="113">
        <v>12</v>
      </c>
      <c r="Y20" s="113">
        <v>19</v>
      </c>
      <c r="Z20" s="113">
        <v>26</v>
      </c>
      <c r="AA20" s="115">
        <v>31</v>
      </c>
      <c r="AB20" s="114">
        <v>2</v>
      </c>
      <c r="AC20" s="113">
        <f>+AB20+7</f>
        <v>9</v>
      </c>
      <c r="AD20" s="113">
        <f>+AC20+7</f>
        <v>16</v>
      </c>
      <c r="AE20" s="113">
        <f>+AD20+7</f>
        <v>23</v>
      </c>
      <c r="AF20" s="113">
        <f>+AE20+7</f>
        <v>30</v>
      </c>
      <c r="AG20" s="114">
        <v>7</v>
      </c>
      <c r="AH20" s="113">
        <v>14</v>
      </c>
      <c r="AI20" s="113">
        <v>21</v>
      </c>
      <c r="AJ20" s="113">
        <v>28</v>
      </c>
      <c r="AK20" s="115">
        <v>31</v>
      </c>
      <c r="AL20" s="114">
        <v>4</v>
      </c>
      <c r="AM20" s="113">
        <v>11</v>
      </c>
      <c r="AN20" s="113">
        <v>18</v>
      </c>
      <c r="AO20" s="113">
        <v>25</v>
      </c>
      <c r="AP20" s="116">
        <v>30</v>
      </c>
      <c r="AQ20" s="114">
        <v>2</v>
      </c>
      <c r="AR20" s="113">
        <v>9</v>
      </c>
      <c r="AS20" s="113">
        <v>16</v>
      </c>
      <c r="AT20" s="113">
        <v>23</v>
      </c>
      <c r="AU20" s="281">
        <v>30</v>
      </c>
      <c r="AV20" s="115">
        <v>31</v>
      </c>
      <c r="AW20" s="114">
        <v>6</v>
      </c>
      <c r="AX20" s="113">
        <v>13</v>
      </c>
      <c r="AY20" s="113">
        <v>20</v>
      </c>
      <c r="AZ20" s="113">
        <v>27</v>
      </c>
      <c r="BA20" s="116">
        <v>31</v>
      </c>
      <c r="BB20" s="117">
        <v>3</v>
      </c>
      <c r="BC20" s="113">
        <v>10</v>
      </c>
      <c r="BD20" s="113">
        <v>17</v>
      </c>
      <c r="BE20" s="113">
        <v>24</v>
      </c>
      <c r="BF20" s="115">
        <v>30</v>
      </c>
      <c r="BG20" s="114">
        <v>1</v>
      </c>
      <c r="BH20" s="113">
        <v>8</v>
      </c>
      <c r="BI20" s="113">
        <v>15</v>
      </c>
      <c r="BJ20" s="113">
        <v>22</v>
      </c>
      <c r="BK20" s="114">
        <v>29</v>
      </c>
      <c r="BL20" s="115">
        <v>31</v>
      </c>
      <c r="BM20" s="114">
        <v>5</v>
      </c>
      <c r="BN20" s="113">
        <v>12</v>
      </c>
      <c r="BO20" s="113">
        <v>19</v>
      </c>
      <c r="BP20" s="113">
        <v>26</v>
      </c>
      <c r="BQ20" s="116">
        <v>30</v>
      </c>
      <c r="BR20" s="113">
        <v>3</v>
      </c>
      <c r="BS20" s="113">
        <v>10</v>
      </c>
      <c r="BT20" s="113">
        <v>17</v>
      </c>
      <c r="BU20" s="113">
        <v>24</v>
      </c>
      <c r="BV20" s="118">
        <v>31</v>
      </c>
      <c r="BW20" s="8"/>
      <c r="HC20" s="1"/>
      <c r="HD20" s="1"/>
      <c r="HE20" s="1"/>
    </row>
    <row r="21" spans="1:213" ht="3" customHeight="1" hidden="1">
      <c r="A21" s="67"/>
      <c r="B21" s="8"/>
      <c r="C21" s="119"/>
      <c r="D21" s="21"/>
      <c r="E21" s="21"/>
      <c r="F21" s="120"/>
      <c r="G21" s="121"/>
      <c r="H21" s="21"/>
      <c r="I21" s="310"/>
      <c r="J21" s="122"/>
      <c r="K21" s="122"/>
      <c r="L21" s="123"/>
      <c r="M21" s="123"/>
      <c r="N21" s="123"/>
      <c r="O21" s="123"/>
      <c r="P21" s="123"/>
      <c r="Q21" s="124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  <c r="AC21" s="123"/>
      <c r="AD21" s="123"/>
      <c r="AE21" s="123"/>
      <c r="AF21" s="125"/>
      <c r="AG21" s="123"/>
      <c r="AH21" s="123"/>
      <c r="AI21" s="123"/>
      <c r="AJ21" s="123"/>
      <c r="AK21" s="125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4"/>
      <c r="AW21" s="123"/>
      <c r="AX21" s="123"/>
      <c r="AY21" s="123"/>
      <c r="AZ21" s="123"/>
      <c r="BA21" s="125"/>
      <c r="BB21" s="126"/>
      <c r="BC21" s="127"/>
      <c r="BD21" s="127"/>
      <c r="BE21" s="127"/>
      <c r="BF21" s="124"/>
      <c r="BG21" s="123"/>
      <c r="BH21" s="123"/>
      <c r="BI21" s="123"/>
      <c r="BJ21" s="123"/>
      <c r="BK21" s="123"/>
      <c r="BL21" s="124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8"/>
      <c r="HC21" s="1"/>
      <c r="HD21" s="1"/>
      <c r="HE21" s="1"/>
    </row>
    <row r="22" spans="1:213" ht="13.5" customHeight="1" thickBot="1">
      <c r="A22" s="67"/>
      <c r="B22" s="8"/>
      <c r="C22" s="250" t="s">
        <v>6</v>
      </c>
      <c r="D22" s="243"/>
      <c r="E22" s="243"/>
      <c r="F22" s="244"/>
      <c r="G22" s="245"/>
      <c r="H22" s="243"/>
      <c r="I22" s="311"/>
      <c r="J22" s="246"/>
      <c r="K22" s="247"/>
      <c r="L22" s="323"/>
      <c r="M22" s="323"/>
      <c r="N22" s="323"/>
      <c r="O22" s="323"/>
      <c r="P22" s="323"/>
      <c r="Q22" s="324"/>
      <c r="R22" s="323"/>
      <c r="S22" s="323"/>
      <c r="T22" s="323"/>
      <c r="U22" s="323"/>
      <c r="V22" s="325"/>
      <c r="W22" s="323"/>
      <c r="X22" s="323"/>
      <c r="Y22" s="323"/>
      <c r="Z22" s="323"/>
      <c r="AA22" s="324"/>
      <c r="AB22" s="323"/>
      <c r="AC22" s="323"/>
      <c r="AD22" s="323"/>
      <c r="AE22" s="323"/>
      <c r="AF22" s="324"/>
      <c r="AG22" s="323"/>
      <c r="AH22" s="323"/>
      <c r="AI22" s="323"/>
      <c r="AJ22" s="323"/>
      <c r="AK22" s="324"/>
      <c r="AL22" s="323"/>
      <c r="AM22" s="323"/>
      <c r="AN22" s="323"/>
      <c r="AO22" s="323"/>
      <c r="AP22" s="325"/>
      <c r="AQ22" s="323"/>
      <c r="AR22" s="323"/>
      <c r="AS22" s="323"/>
      <c r="AT22" s="323"/>
      <c r="AU22" s="323"/>
      <c r="AV22" s="326"/>
      <c r="AW22" s="323"/>
      <c r="AX22" s="323"/>
      <c r="AY22" s="323"/>
      <c r="AZ22" s="323"/>
      <c r="BA22" s="324"/>
      <c r="BB22" s="323"/>
      <c r="BC22" s="323"/>
      <c r="BD22" s="323"/>
      <c r="BE22" s="323"/>
      <c r="BF22" s="324"/>
      <c r="BG22" s="323"/>
      <c r="BH22" s="323"/>
      <c r="BI22" s="323"/>
      <c r="BJ22" s="323"/>
      <c r="BK22" s="323"/>
      <c r="BL22" s="324"/>
      <c r="BM22" s="323"/>
      <c r="BN22" s="323"/>
      <c r="BO22" s="323"/>
      <c r="BP22" s="323"/>
      <c r="BQ22" s="325"/>
      <c r="BR22" s="323"/>
      <c r="BS22" s="323"/>
      <c r="BT22" s="323"/>
      <c r="BU22" s="323"/>
      <c r="BV22" s="327"/>
      <c r="BW22" s="8"/>
      <c r="HC22" s="1"/>
      <c r="HD22" s="1"/>
      <c r="HE22" s="1"/>
    </row>
    <row r="23" spans="1:210" s="37" customFormat="1" ht="13.5" customHeight="1">
      <c r="A23" s="128"/>
      <c r="B23" s="138"/>
      <c r="C23" s="239" t="s">
        <v>1</v>
      </c>
      <c r="D23" s="166" t="s">
        <v>66</v>
      </c>
      <c r="E23" s="238" t="s">
        <v>20</v>
      </c>
      <c r="F23" s="175"/>
      <c r="G23" s="240">
        <f>4640*1.025</f>
        <v>4756</v>
      </c>
      <c r="H23" s="167">
        <f>COUNTA(L23:BV23)</f>
        <v>2</v>
      </c>
      <c r="I23" s="312">
        <f>G23*H23</f>
        <v>9512</v>
      </c>
      <c r="J23" s="241"/>
      <c r="K23" s="242"/>
      <c r="L23" s="129"/>
      <c r="M23" s="130"/>
      <c r="N23" s="130"/>
      <c r="O23" s="130"/>
      <c r="P23" s="131"/>
      <c r="Q23" s="132"/>
      <c r="R23" s="133"/>
      <c r="S23" s="130"/>
      <c r="T23" s="130"/>
      <c r="U23" s="130"/>
      <c r="V23" s="132"/>
      <c r="W23" s="133"/>
      <c r="X23" s="290" t="s">
        <v>87</v>
      </c>
      <c r="Y23" s="130"/>
      <c r="Z23" s="130"/>
      <c r="AA23" s="132"/>
      <c r="AB23" s="134"/>
      <c r="AC23" s="135"/>
      <c r="AD23" s="135"/>
      <c r="AE23" s="130"/>
      <c r="AF23" s="132"/>
      <c r="AG23" s="134"/>
      <c r="AH23" s="135"/>
      <c r="AI23" s="130"/>
      <c r="AJ23" s="130"/>
      <c r="AK23" s="132"/>
      <c r="AL23" s="134"/>
      <c r="AM23" s="130"/>
      <c r="AN23" s="130"/>
      <c r="AO23" s="130"/>
      <c r="AP23" s="132"/>
      <c r="AQ23" s="134"/>
      <c r="AR23" s="130"/>
      <c r="AS23" s="130"/>
      <c r="AT23" s="130"/>
      <c r="AU23" s="131"/>
      <c r="AV23" s="132"/>
      <c r="AW23" s="134"/>
      <c r="AX23" s="130"/>
      <c r="AY23" s="130"/>
      <c r="AZ23" s="130"/>
      <c r="BA23" s="132"/>
      <c r="BB23" s="133"/>
      <c r="BC23" s="290" t="s">
        <v>87</v>
      </c>
      <c r="BD23" s="130"/>
      <c r="BE23" s="130"/>
      <c r="BF23" s="132"/>
      <c r="BG23" s="134"/>
      <c r="BH23" s="135"/>
      <c r="BI23" s="130"/>
      <c r="BJ23" s="130"/>
      <c r="BK23" s="131"/>
      <c r="BL23" s="132"/>
      <c r="BM23" s="133"/>
      <c r="BN23" s="130"/>
      <c r="BO23" s="130"/>
      <c r="BP23" s="130"/>
      <c r="BQ23" s="132"/>
      <c r="BR23" s="134"/>
      <c r="BS23" s="130"/>
      <c r="BT23" s="130"/>
      <c r="BU23" s="130"/>
      <c r="BV23" s="136"/>
      <c r="BW23" s="137"/>
      <c r="BX23" s="137"/>
      <c r="BY23" s="137"/>
      <c r="BZ23" s="137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</row>
    <row r="24" spans="1:210" s="37" customFormat="1" ht="13.5" customHeight="1">
      <c r="A24" s="128"/>
      <c r="B24" s="138"/>
      <c r="C24" s="253" t="s">
        <v>5</v>
      </c>
      <c r="D24" s="238" t="s">
        <v>66</v>
      </c>
      <c r="E24" s="198" t="s">
        <v>11</v>
      </c>
      <c r="F24" s="141"/>
      <c r="G24" s="254">
        <f>6400*1.025</f>
        <v>6559.999999999999</v>
      </c>
      <c r="H24" s="255">
        <f>COUNTA(L24:BV24)</f>
        <v>2</v>
      </c>
      <c r="I24" s="313">
        <f>G24*H24</f>
        <v>13119.999999999998</v>
      </c>
      <c r="J24" s="144"/>
      <c r="K24" s="145"/>
      <c r="L24" s="338"/>
      <c r="M24" s="329"/>
      <c r="N24" s="329"/>
      <c r="O24" s="329"/>
      <c r="P24" s="333"/>
      <c r="Q24" s="331"/>
      <c r="R24" s="330"/>
      <c r="S24" s="329"/>
      <c r="T24" s="329"/>
      <c r="U24" s="329"/>
      <c r="V24" s="331"/>
      <c r="W24" s="339" t="s">
        <v>87</v>
      </c>
      <c r="X24" s="340"/>
      <c r="Y24" s="340"/>
      <c r="Z24" s="340"/>
      <c r="AA24" s="341"/>
      <c r="AB24" s="342"/>
      <c r="AC24" s="340"/>
      <c r="AD24" s="340"/>
      <c r="AE24" s="329"/>
      <c r="AF24" s="331"/>
      <c r="AG24" s="330"/>
      <c r="AH24" s="329"/>
      <c r="AI24" s="329"/>
      <c r="AJ24" s="329"/>
      <c r="AK24" s="331"/>
      <c r="AL24" s="330"/>
      <c r="AM24" s="329"/>
      <c r="AN24" s="329"/>
      <c r="AO24" s="329"/>
      <c r="AP24" s="341"/>
      <c r="AQ24" s="330"/>
      <c r="AR24" s="329"/>
      <c r="AS24" s="329"/>
      <c r="AT24" s="329"/>
      <c r="AU24" s="333"/>
      <c r="AV24" s="331"/>
      <c r="AW24" s="330"/>
      <c r="AX24" s="329"/>
      <c r="AY24" s="329"/>
      <c r="AZ24" s="329"/>
      <c r="BA24" s="331"/>
      <c r="BB24" s="343" t="s">
        <v>87</v>
      </c>
      <c r="BC24" s="329"/>
      <c r="BD24" s="340"/>
      <c r="BE24" s="329"/>
      <c r="BF24" s="341"/>
      <c r="BG24" s="330"/>
      <c r="BH24" s="329"/>
      <c r="BI24" s="329"/>
      <c r="BJ24" s="340"/>
      <c r="BK24" s="333"/>
      <c r="BL24" s="331"/>
      <c r="BM24" s="330"/>
      <c r="BN24" s="329"/>
      <c r="BO24" s="340"/>
      <c r="BP24" s="329"/>
      <c r="BQ24" s="331"/>
      <c r="BR24" s="330"/>
      <c r="BS24" s="329"/>
      <c r="BT24" s="340"/>
      <c r="BU24" s="329"/>
      <c r="BV24" s="344"/>
      <c r="BW24" s="137"/>
      <c r="BX24" s="137"/>
      <c r="BY24" s="137"/>
      <c r="BZ24" s="137"/>
      <c r="CA24" s="137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</row>
    <row r="25" spans="1:210" s="37" customFormat="1" ht="13.5" customHeight="1">
      <c r="A25" s="128"/>
      <c r="B25" s="138"/>
      <c r="C25" s="250" t="s">
        <v>7</v>
      </c>
      <c r="D25" s="256"/>
      <c r="E25" s="256"/>
      <c r="F25" s="257"/>
      <c r="G25" s="258"/>
      <c r="H25" s="259"/>
      <c r="I25" s="314"/>
      <c r="J25" s="144"/>
      <c r="K25" s="145"/>
      <c r="L25" s="250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352"/>
      <c r="Y25" s="352"/>
      <c r="Z25" s="352"/>
      <c r="AA25" s="352"/>
      <c r="AB25" s="352"/>
      <c r="AC25" s="352"/>
      <c r="AD25" s="352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2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2"/>
      <c r="BE25" s="351"/>
      <c r="BF25" s="352"/>
      <c r="BG25" s="351"/>
      <c r="BH25" s="351"/>
      <c r="BI25" s="351"/>
      <c r="BJ25" s="352"/>
      <c r="BK25" s="351"/>
      <c r="BL25" s="351"/>
      <c r="BM25" s="351"/>
      <c r="BN25" s="351"/>
      <c r="BO25" s="352"/>
      <c r="BP25" s="351"/>
      <c r="BQ25" s="351"/>
      <c r="BR25" s="351"/>
      <c r="BS25" s="351"/>
      <c r="BT25" s="352"/>
      <c r="BU25" s="351"/>
      <c r="BV25" s="353"/>
      <c r="BW25" s="137"/>
      <c r="BX25" s="137"/>
      <c r="BY25" s="137"/>
      <c r="BZ25" s="137"/>
      <c r="CA25" s="137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</row>
    <row r="26" spans="1:210" s="37" customFormat="1" ht="13.5" customHeight="1">
      <c r="A26" s="128"/>
      <c r="B26" s="138"/>
      <c r="C26" s="164" t="s">
        <v>100</v>
      </c>
      <c r="D26" s="140" t="s">
        <v>66</v>
      </c>
      <c r="E26" s="140" t="s">
        <v>20</v>
      </c>
      <c r="F26" s="155"/>
      <c r="G26" s="142">
        <f>5280*1.025</f>
        <v>5411.999999999999</v>
      </c>
      <c r="H26" s="143">
        <f>COUNTA(L26:BV26)</f>
        <v>4</v>
      </c>
      <c r="I26" s="316">
        <f>G26*H26</f>
        <v>21647.999999999996</v>
      </c>
      <c r="J26" s="144"/>
      <c r="K26" s="145"/>
      <c r="L26" s="170"/>
      <c r="M26" s="159"/>
      <c r="N26" s="159"/>
      <c r="O26" s="159"/>
      <c r="P26" s="156"/>
      <c r="Q26" s="157"/>
      <c r="R26" s="158"/>
      <c r="S26" s="159"/>
      <c r="T26" s="159"/>
      <c r="U26" s="159"/>
      <c r="V26" s="157"/>
      <c r="W26" s="158"/>
      <c r="X26" s="296" t="s">
        <v>87</v>
      </c>
      <c r="Y26" s="160"/>
      <c r="Z26" s="160"/>
      <c r="AA26" s="171"/>
      <c r="AB26" s="172"/>
      <c r="AC26" s="160"/>
      <c r="AD26" s="296" t="s">
        <v>87</v>
      </c>
      <c r="AE26" s="159"/>
      <c r="AF26" s="157"/>
      <c r="AG26" s="158"/>
      <c r="AH26" s="159"/>
      <c r="AI26" s="159"/>
      <c r="AJ26" s="159"/>
      <c r="AK26" s="157"/>
      <c r="AL26" s="158"/>
      <c r="AM26" s="159"/>
      <c r="AN26" s="159"/>
      <c r="AO26" s="159"/>
      <c r="AP26" s="157"/>
      <c r="AQ26" s="158"/>
      <c r="AR26" s="159"/>
      <c r="AS26" s="159"/>
      <c r="AT26" s="159"/>
      <c r="AU26" s="156"/>
      <c r="AV26" s="157"/>
      <c r="AW26" s="158"/>
      <c r="AX26" s="159"/>
      <c r="AY26" s="159"/>
      <c r="AZ26" s="159"/>
      <c r="BA26" s="157"/>
      <c r="BB26" s="158"/>
      <c r="BC26" s="159"/>
      <c r="BD26" s="296" t="s">
        <v>87</v>
      </c>
      <c r="BE26" s="159"/>
      <c r="BF26" s="157"/>
      <c r="BG26" s="158"/>
      <c r="BH26" s="159"/>
      <c r="BI26" s="321" t="s">
        <v>87</v>
      </c>
      <c r="BJ26" s="160"/>
      <c r="BK26" s="156"/>
      <c r="BL26" s="157"/>
      <c r="BM26" s="158"/>
      <c r="BN26" s="159"/>
      <c r="BO26" s="160"/>
      <c r="BP26" s="159"/>
      <c r="BQ26" s="157"/>
      <c r="BR26" s="158"/>
      <c r="BS26" s="159"/>
      <c r="BT26" s="159"/>
      <c r="BU26" s="159"/>
      <c r="BV26" s="174"/>
      <c r="BW26" s="137"/>
      <c r="BX26" s="137"/>
      <c r="BY26" s="137"/>
      <c r="BZ26" s="137"/>
      <c r="CA26" s="137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</row>
    <row r="27" spans="1:210" s="37" customFormat="1" ht="13.5" customHeight="1">
      <c r="A27" s="128"/>
      <c r="B27" s="138"/>
      <c r="C27" s="164" t="s">
        <v>67</v>
      </c>
      <c r="D27" s="166" t="s">
        <v>21</v>
      </c>
      <c r="E27" s="166" t="s">
        <v>9</v>
      </c>
      <c r="F27" s="175"/>
      <c r="G27" s="165">
        <f>1550*1.025</f>
        <v>1588.7499999999998</v>
      </c>
      <c r="H27" s="167">
        <f>COUNTA(L27:BV27)</f>
        <v>4</v>
      </c>
      <c r="I27" s="315">
        <f aca="true" t="shared" si="0" ref="I27:I34">G27*H27</f>
        <v>6354.999999999999</v>
      </c>
      <c r="J27" s="144"/>
      <c r="K27" s="145"/>
      <c r="L27" s="170"/>
      <c r="M27" s="159"/>
      <c r="N27" s="159"/>
      <c r="O27" s="159"/>
      <c r="P27" s="156"/>
      <c r="Q27" s="157"/>
      <c r="R27" s="158"/>
      <c r="S27" s="159"/>
      <c r="T27" s="159"/>
      <c r="U27" s="159"/>
      <c r="V27" s="157"/>
      <c r="W27" s="158"/>
      <c r="X27" s="296" t="s">
        <v>87</v>
      </c>
      <c r="Y27" s="160"/>
      <c r="Z27" s="160"/>
      <c r="AA27" s="171"/>
      <c r="AB27" s="172"/>
      <c r="AC27" s="160"/>
      <c r="AD27" s="160"/>
      <c r="AE27" s="159"/>
      <c r="AF27" s="157"/>
      <c r="AG27" s="158"/>
      <c r="AH27" s="159"/>
      <c r="AI27" s="159"/>
      <c r="AJ27" s="159"/>
      <c r="AK27" s="157"/>
      <c r="AL27" s="158"/>
      <c r="AM27" s="159"/>
      <c r="AN27" s="159"/>
      <c r="AO27" s="321" t="s">
        <v>87</v>
      </c>
      <c r="AP27" s="157"/>
      <c r="AQ27" s="158"/>
      <c r="AR27" s="159"/>
      <c r="AS27" s="159"/>
      <c r="AT27" s="159"/>
      <c r="AU27" s="156"/>
      <c r="AV27" s="157"/>
      <c r="AW27" s="158"/>
      <c r="AX27" s="159"/>
      <c r="AY27" s="159"/>
      <c r="AZ27" s="159"/>
      <c r="BA27" s="157"/>
      <c r="BB27" s="158"/>
      <c r="BC27" s="159"/>
      <c r="BD27" s="296" t="s">
        <v>87</v>
      </c>
      <c r="BE27" s="159"/>
      <c r="BF27" s="157"/>
      <c r="BG27" s="158"/>
      <c r="BH27" s="159"/>
      <c r="BI27" s="159"/>
      <c r="BJ27" s="160"/>
      <c r="BK27" s="156"/>
      <c r="BL27" s="157"/>
      <c r="BM27" s="158"/>
      <c r="BN27" s="159"/>
      <c r="BO27" s="160"/>
      <c r="BP27" s="159"/>
      <c r="BQ27" s="157"/>
      <c r="BR27" s="158"/>
      <c r="BS27" s="159"/>
      <c r="BT27" s="321" t="s">
        <v>87</v>
      </c>
      <c r="BU27" s="159"/>
      <c r="BV27" s="174"/>
      <c r="BW27" s="137"/>
      <c r="BX27" s="137"/>
      <c r="BY27" s="137"/>
      <c r="BZ27" s="137"/>
      <c r="CA27" s="137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</row>
    <row r="28" spans="1:210" s="37" customFormat="1" ht="13.5" customHeight="1">
      <c r="A28" s="128"/>
      <c r="B28" s="138"/>
      <c r="C28" s="139" t="s">
        <v>68</v>
      </c>
      <c r="D28" s="140" t="s">
        <v>66</v>
      </c>
      <c r="E28" s="140" t="s">
        <v>10</v>
      </c>
      <c r="F28" s="155"/>
      <c r="G28" s="142">
        <f>4000*1.025</f>
        <v>4100</v>
      </c>
      <c r="H28" s="143">
        <f aca="true" t="shared" si="1" ref="H28:H48">COUNTA(L28:BV28)</f>
        <v>2</v>
      </c>
      <c r="I28" s="316">
        <f t="shared" si="0"/>
        <v>8200</v>
      </c>
      <c r="J28" s="144"/>
      <c r="K28" s="145"/>
      <c r="L28" s="146"/>
      <c r="M28" s="147"/>
      <c r="N28" s="147"/>
      <c r="O28" s="147"/>
      <c r="P28" s="156"/>
      <c r="Q28" s="157"/>
      <c r="R28" s="158"/>
      <c r="S28" s="159"/>
      <c r="T28" s="159"/>
      <c r="U28" s="159"/>
      <c r="V28" s="157"/>
      <c r="W28" s="158"/>
      <c r="X28" s="160"/>
      <c r="Y28" s="160"/>
      <c r="Z28" s="296" t="s">
        <v>87</v>
      </c>
      <c r="AA28" s="157"/>
      <c r="AB28" s="158"/>
      <c r="AC28" s="160"/>
      <c r="AD28" s="159"/>
      <c r="AE28" s="159"/>
      <c r="AF28" s="157"/>
      <c r="AG28" s="158"/>
      <c r="AH28" s="160"/>
      <c r="AI28" s="159"/>
      <c r="AJ28" s="159"/>
      <c r="AK28" s="157"/>
      <c r="AL28" s="158"/>
      <c r="AM28" s="159"/>
      <c r="AN28" s="159"/>
      <c r="AO28" s="159"/>
      <c r="AP28" s="157"/>
      <c r="AQ28" s="158"/>
      <c r="AR28" s="159"/>
      <c r="AS28" s="159"/>
      <c r="AT28" s="159"/>
      <c r="AU28" s="156"/>
      <c r="AV28" s="157"/>
      <c r="AW28" s="158"/>
      <c r="AX28" s="159"/>
      <c r="AY28" s="159"/>
      <c r="AZ28" s="159"/>
      <c r="BA28" s="157"/>
      <c r="BB28" s="158"/>
      <c r="BC28" s="159"/>
      <c r="BD28" s="160"/>
      <c r="BE28" s="159"/>
      <c r="BF28" s="295" t="s">
        <v>87</v>
      </c>
      <c r="BG28" s="158"/>
      <c r="BH28" s="159"/>
      <c r="BI28" s="159"/>
      <c r="BJ28" s="159"/>
      <c r="BK28" s="156"/>
      <c r="BL28" s="157"/>
      <c r="BM28" s="158"/>
      <c r="BN28" s="160"/>
      <c r="BO28" s="159"/>
      <c r="BP28" s="147"/>
      <c r="BQ28" s="149"/>
      <c r="BR28" s="150"/>
      <c r="BS28" s="147"/>
      <c r="BT28" s="147"/>
      <c r="BU28" s="147"/>
      <c r="BV28" s="154"/>
      <c r="BW28" s="137"/>
      <c r="BX28" s="137"/>
      <c r="BY28" s="137"/>
      <c r="BZ28" s="137"/>
      <c r="CA28" s="137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</row>
    <row r="29" spans="1:210" s="37" customFormat="1" ht="13.5" customHeight="1">
      <c r="A29" s="128"/>
      <c r="B29" s="138"/>
      <c r="C29" s="139" t="s">
        <v>19</v>
      </c>
      <c r="D29" s="140" t="s">
        <v>66</v>
      </c>
      <c r="E29" s="140" t="s">
        <v>20</v>
      </c>
      <c r="F29" s="155"/>
      <c r="G29" s="142">
        <f>3420*1.025</f>
        <v>3505.4999999999995</v>
      </c>
      <c r="H29" s="143">
        <f t="shared" si="1"/>
        <v>4</v>
      </c>
      <c r="I29" s="316">
        <f t="shared" si="0"/>
        <v>14021.999999999998</v>
      </c>
      <c r="J29" s="161"/>
      <c r="K29" s="162"/>
      <c r="L29" s="146"/>
      <c r="M29" s="147"/>
      <c r="N29" s="147"/>
      <c r="O29" s="147"/>
      <c r="P29" s="148"/>
      <c r="Q29" s="149"/>
      <c r="R29" s="150"/>
      <c r="S29" s="147"/>
      <c r="T29" s="147"/>
      <c r="U29" s="147"/>
      <c r="V29" s="149"/>
      <c r="W29" s="150"/>
      <c r="X29" s="152"/>
      <c r="Y29" s="291" t="s">
        <v>87</v>
      </c>
      <c r="Z29" s="152"/>
      <c r="AA29" s="153"/>
      <c r="AB29" s="151"/>
      <c r="AC29" s="152"/>
      <c r="AD29" s="291" t="s">
        <v>87</v>
      </c>
      <c r="AE29" s="152"/>
      <c r="AF29" s="153"/>
      <c r="AG29" s="151"/>
      <c r="AH29" s="152"/>
      <c r="AI29" s="147"/>
      <c r="AJ29" s="147"/>
      <c r="AK29" s="149"/>
      <c r="AL29" s="150"/>
      <c r="AM29" s="147"/>
      <c r="AN29" s="147"/>
      <c r="AO29" s="147"/>
      <c r="AP29" s="149"/>
      <c r="AQ29" s="150"/>
      <c r="AR29" s="147"/>
      <c r="AS29" s="147"/>
      <c r="AT29" s="147"/>
      <c r="AU29" s="148"/>
      <c r="AV29" s="149"/>
      <c r="AW29" s="150"/>
      <c r="AX29" s="147"/>
      <c r="AY29" s="147"/>
      <c r="AZ29" s="147"/>
      <c r="BA29" s="149"/>
      <c r="BB29" s="150"/>
      <c r="BC29" s="147"/>
      <c r="BD29" s="291" t="s">
        <v>87</v>
      </c>
      <c r="BE29" s="152"/>
      <c r="BF29" s="153"/>
      <c r="BG29" s="151"/>
      <c r="BH29" s="152"/>
      <c r="BI29" s="291" t="s">
        <v>87</v>
      </c>
      <c r="BJ29" s="152"/>
      <c r="BK29" s="163"/>
      <c r="BL29" s="153"/>
      <c r="BM29" s="151"/>
      <c r="BN29" s="152"/>
      <c r="BO29" s="152"/>
      <c r="BP29" s="152"/>
      <c r="BQ29" s="149"/>
      <c r="BR29" s="150"/>
      <c r="BS29" s="147"/>
      <c r="BT29" s="147"/>
      <c r="BU29" s="147"/>
      <c r="BV29" s="154"/>
      <c r="BW29" s="137"/>
      <c r="BX29" s="137"/>
      <c r="BY29" s="137"/>
      <c r="BZ29" s="137"/>
      <c r="CA29" s="137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</row>
    <row r="30" spans="1:210" s="37" customFormat="1" ht="13.5" customHeight="1">
      <c r="A30" s="128"/>
      <c r="B30" s="138"/>
      <c r="C30" s="139" t="s">
        <v>86</v>
      </c>
      <c r="D30" s="140" t="s">
        <v>66</v>
      </c>
      <c r="E30" s="140" t="s">
        <v>20</v>
      </c>
      <c r="F30" s="155"/>
      <c r="G30" s="142">
        <f>940*1.025</f>
        <v>963.4999999999999</v>
      </c>
      <c r="H30" s="143">
        <f>COUNTA(L30:BV30)</f>
        <v>7</v>
      </c>
      <c r="I30" s="316">
        <f>G30*H30</f>
        <v>6744.499999999999</v>
      </c>
      <c r="J30" s="161"/>
      <c r="K30" s="162"/>
      <c r="L30" s="146"/>
      <c r="M30" s="147"/>
      <c r="N30" s="147"/>
      <c r="O30" s="147"/>
      <c r="P30" s="148"/>
      <c r="Q30" s="149"/>
      <c r="R30" s="150"/>
      <c r="S30" s="147"/>
      <c r="T30" s="147"/>
      <c r="U30" s="147"/>
      <c r="V30" s="149"/>
      <c r="W30" s="150"/>
      <c r="X30" s="152"/>
      <c r="Y30" s="152"/>
      <c r="Z30" s="291" t="s">
        <v>87</v>
      </c>
      <c r="AA30" s="153"/>
      <c r="AB30" s="151"/>
      <c r="AC30" s="152"/>
      <c r="AD30" s="152"/>
      <c r="AE30" s="291" t="s">
        <v>87</v>
      </c>
      <c r="AF30" s="153"/>
      <c r="AG30" s="151"/>
      <c r="AH30" s="152"/>
      <c r="AI30" s="147"/>
      <c r="AJ30" s="292" t="s">
        <v>87</v>
      </c>
      <c r="AK30" s="149"/>
      <c r="AL30" s="150"/>
      <c r="AM30" s="147"/>
      <c r="AN30" s="147"/>
      <c r="AO30" s="147"/>
      <c r="AP30" s="149"/>
      <c r="AQ30" s="150"/>
      <c r="AR30" s="147"/>
      <c r="AS30" s="147"/>
      <c r="AT30" s="147"/>
      <c r="AU30" s="148"/>
      <c r="AV30" s="149"/>
      <c r="AW30" s="150"/>
      <c r="AX30" s="147"/>
      <c r="AY30" s="147"/>
      <c r="AZ30" s="147"/>
      <c r="BA30" s="149"/>
      <c r="BB30" s="150"/>
      <c r="BC30" s="147"/>
      <c r="BD30" s="291" t="s">
        <v>87</v>
      </c>
      <c r="BE30" s="152"/>
      <c r="BF30" s="153"/>
      <c r="BG30" s="151"/>
      <c r="BH30" s="152"/>
      <c r="BI30" s="291" t="s">
        <v>87</v>
      </c>
      <c r="BJ30" s="152"/>
      <c r="BK30" s="163"/>
      <c r="BL30" s="153"/>
      <c r="BM30" s="151"/>
      <c r="BN30" s="152"/>
      <c r="BO30" s="291" t="s">
        <v>87</v>
      </c>
      <c r="BP30" s="152"/>
      <c r="BQ30" s="149"/>
      <c r="BR30" s="150"/>
      <c r="BS30" s="147"/>
      <c r="BT30" s="292" t="s">
        <v>87</v>
      </c>
      <c r="BU30" s="147"/>
      <c r="BV30" s="154"/>
      <c r="BW30" s="137"/>
      <c r="BX30" s="137"/>
      <c r="BY30" s="137"/>
      <c r="BZ30" s="137"/>
      <c r="CA30" s="137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</row>
    <row r="31" spans="1:210" s="37" customFormat="1" ht="13.5" customHeight="1">
      <c r="A31" s="128"/>
      <c r="B31" s="138"/>
      <c r="C31" s="139" t="s">
        <v>23</v>
      </c>
      <c r="D31" s="140" t="s">
        <v>66</v>
      </c>
      <c r="E31" s="140" t="s">
        <v>15</v>
      </c>
      <c r="F31" s="155"/>
      <c r="G31" s="142">
        <f>1600*1.025</f>
        <v>1639.9999999999998</v>
      </c>
      <c r="H31" s="143">
        <f t="shared" si="1"/>
        <v>4</v>
      </c>
      <c r="I31" s="316">
        <f t="shared" si="0"/>
        <v>6559.999999999999</v>
      </c>
      <c r="J31" s="161"/>
      <c r="K31" s="162"/>
      <c r="L31" s="146"/>
      <c r="M31" s="147"/>
      <c r="N31" s="147"/>
      <c r="O31" s="147"/>
      <c r="P31" s="148"/>
      <c r="Q31" s="149"/>
      <c r="R31" s="150"/>
      <c r="S31" s="147"/>
      <c r="T31" s="147"/>
      <c r="U31" s="147"/>
      <c r="V31" s="293" t="s">
        <v>87</v>
      </c>
      <c r="W31" s="150"/>
      <c r="X31" s="152"/>
      <c r="Y31" s="147"/>
      <c r="Z31" s="147"/>
      <c r="AA31" s="293" t="s">
        <v>87</v>
      </c>
      <c r="AB31" s="150"/>
      <c r="AC31" s="147"/>
      <c r="AD31" s="147"/>
      <c r="AE31" s="147"/>
      <c r="AF31" s="149"/>
      <c r="AG31" s="150"/>
      <c r="AH31" s="147"/>
      <c r="AI31" s="147"/>
      <c r="AJ31" s="147"/>
      <c r="AK31" s="149"/>
      <c r="AL31" s="150"/>
      <c r="AM31" s="147"/>
      <c r="AN31" s="147"/>
      <c r="AO31" s="147"/>
      <c r="AP31" s="149"/>
      <c r="AQ31" s="150"/>
      <c r="AR31" s="147"/>
      <c r="AS31" s="147"/>
      <c r="AT31" s="147"/>
      <c r="AU31" s="148"/>
      <c r="AV31" s="149"/>
      <c r="AW31" s="150"/>
      <c r="AX31" s="147"/>
      <c r="AY31" s="147"/>
      <c r="AZ31" s="147"/>
      <c r="BA31" s="149"/>
      <c r="BB31" s="150"/>
      <c r="BC31" s="147"/>
      <c r="BD31" s="152"/>
      <c r="BE31" s="291" t="s">
        <v>87</v>
      </c>
      <c r="BF31" s="153"/>
      <c r="BG31" s="151"/>
      <c r="BH31" s="152"/>
      <c r="BI31" s="152"/>
      <c r="BJ31" s="152"/>
      <c r="BK31" s="297" t="s">
        <v>87</v>
      </c>
      <c r="BL31" s="153"/>
      <c r="BM31" s="151"/>
      <c r="BN31" s="152"/>
      <c r="BO31" s="152"/>
      <c r="BP31" s="152"/>
      <c r="BQ31" s="149"/>
      <c r="BR31" s="150"/>
      <c r="BS31" s="147"/>
      <c r="BT31" s="147"/>
      <c r="BU31" s="147"/>
      <c r="BV31" s="154"/>
      <c r="BW31" s="137"/>
      <c r="BX31" s="137"/>
      <c r="BY31" s="137"/>
      <c r="BZ31" s="137"/>
      <c r="CA31" s="137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</row>
    <row r="32" spans="1:210" s="37" customFormat="1" ht="13.5" customHeight="1">
      <c r="A32" s="128"/>
      <c r="B32" s="138"/>
      <c r="C32" s="164" t="s">
        <v>24</v>
      </c>
      <c r="D32" s="140" t="s">
        <v>66</v>
      </c>
      <c r="E32" s="140" t="s">
        <v>10</v>
      </c>
      <c r="F32" s="155"/>
      <c r="G32" s="165">
        <f>1882*1.025</f>
        <v>1929.0499999999997</v>
      </c>
      <c r="H32" s="143">
        <f t="shared" si="1"/>
        <v>2</v>
      </c>
      <c r="I32" s="315">
        <f t="shared" si="0"/>
        <v>3858.0999999999995</v>
      </c>
      <c r="J32" s="168"/>
      <c r="K32" s="169"/>
      <c r="L32" s="170"/>
      <c r="M32" s="159"/>
      <c r="N32" s="159"/>
      <c r="O32" s="159"/>
      <c r="P32" s="156"/>
      <c r="Q32" s="157"/>
      <c r="R32" s="158"/>
      <c r="S32" s="159"/>
      <c r="T32" s="159"/>
      <c r="U32" s="159"/>
      <c r="V32" s="157"/>
      <c r="W32" s="158"/>
      <c r="X32" s="160"/>
      <c r="Y32" s="160"/>
      <c r="Z32" s="160"/>
      <c r="AA32" s="171"/>
      <c r="AB32" s="172"/>
      <c r="AC32" s="160"/>
      <c r="AD32" s="160"/>
      <c r="AE32" s="296" t="s">
        <v>87</v>
      </c>
      <c r="AF32" s="171"/>
      <c r="AG32" s="172"/>
      <c r="AH32" s="160"/>
      <c r="AI32" s="160"/>
      <c r="AJ32" s="160"/>
      <c r="AK32" s="157"/>
      <c r="AL32" s="158"/>
      <c r="AM32" s="159"/>
      <c r="AN32" s="159"/>
      <c r="AO32" s="159"/>
      <c r="AP32" s="157"/>
      <c r="AQ32" s="158"/>
      <c r="AR32" s="159"/>
      <c r="AS32" s="159"/>
      <c r="AT32" s="159"/>
      <c r="AU32" s="156"/>
      <c r="AV32" s="157"/>
      <c r="AW32" s="158"/>
      <c r="AX32" s="159"/>
      <c r="AY32" s="159"/>
      <c r="AZ32" s="159"/>
      <c r="BA32" s="157"/>
      <c r="BB32" s="158"/>
      <c r="BC32" s="159"/>
      <c r="BD32" s="160"/>
      <c r="BE32" s="160"/>
      <c r="BF32" s="171"/>
      <c r="BG32" s="172"/>
      <c r="BH32" s="160"/>
      <c r="BI32" s="160"/>
      <c r="BJ32" s="296" t="s">
        <v>87</v>
      </c>
      <c r="BK32" s="173"/>
      <c r="BL32" s="171"/>
      <c r="BM32" s="172"/>
      <c r="BN32" s="160"/>
      <c r="BO32" s="160"/>
      <c r="BP32" s="160"/>
      <c r="BQ32" s="157"/>
      <c r="BR32" s="158"/>
      <c r="BS32" s="159"/>
      <c r="BT32" s="159"/>
      <c r="BU32" s="159"/>
      <c r="BV32" s="174"/>
      <c r="BW32" s="137"/>
      <c r="BX32" s="137"/>
      <c r="BY32" s="137"/>
      <c r="BZ32" s="137"/>
      <c r="CA32" s="137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</row>
    <row r="33" spans="1:210" s="37" customFormat="1" ht="13.5" customHeight="1">
      <c r="A33" s="128"/>
      <c r="B33" s="138"/>
      <c r="C33" s="164" t="s">
        <v>2</v>
      </c>
      <c r="D33" s="140" t="s">
        <v>66</v>
      </c>
      <c r="E33" s="166" t="s">
        <v>9</v>
      </c>
      <c r="F33" s="175"/>
      <c r="G33" s="165">
        <f>3700*1.025</f>
        <v>3792.4999999999995</v>
      </c>
      <c r="H33" s="143">
        <f>COUNTA(L33:BV33)</f>
        <v>3</v>
      </c>
      <c r="I33" s="315">
        <f t="shared" si="0"/>
        <v>11377.499999999998</v>
      </c>
      <c r="J33" s="168"/>
      <c r="K33" s="169"/>
      <c r="L33" s="170"/>
      <c r="M33" s="159"/>
      <c r="N33" s="159"/>
      <c r="O33" s="159"/>
      <c r="P33" s="156"/>
      <c r="Q33" s="157"/>
      <c r="R33" s="158"/>
      <c r="S33" s="159"/>
      <c r="T33" s="159"/>
      <c r="U33" s="159"/>
      <c r="V33" s="157"/>
      <c r="W33" s="345" t="s">
        <v>87</v>
      </c>
      <c r="X33" s="160"/>
      <c r="Y33" s="160"/>
      <c r="Z33" s="160"/>
      <c r="AA33" s="171"/>
      <c r="AB33" s="172"/>
      <c r="AC33" s="160"/>
      <c r="AD33" s="160"/>
      <c r="AE33" s="160"/>
      <c r="AF33" s="171"/>
      <c r="AG33" s="365" t="s">
        <v>87</v>
      </c>
      <c r="AH33" s="160"/>
      <c r="AI33" s="160"/>
      <c r="AJ33" s="160"/>
      <c r="AK33" s="364"/>
      <c r="AL33" s="158"/>
      <c r="AM33" s="159"/>
      <c r="AN33" s="159"/>
      <c r="AO33" s="159"/>
      <c r="AP33" s="157"/>
      <c r="AQ33" s="158"/>
      <c r="AR33" s="159"/>
      <c r="AS33" s="159"/>
      <c r="AT33" s="159"/>
      <c r="AU33" s="156"/>
      <c r="AV33" s="157"/>
      <c r="AW33" s="158"/>
      <c r="AX33" s="159"/>
      <c r="AY33" s="159"/>
      <c r="AZ33" s="159"/>
      <c r="BA33" s="157"/>
      <c r="BB33" s="158"/>
      <c r="BC33" s="159"/>
      <c r="BD33" s="160"/>
      <c r="BE33" s="296" t="s">
        <v>87</v>
      </c>
      <c r="BF33" s="171"/>
      <c r="BG33" s="172"/>
      <c r="BH33" s="277"/>
      <c r="BI33" s="278"/>
      <c r="BJ33" s="160"/>
      <c r="BK33" s="173"/>
      <c r="BL33" s="171"/>
      <c r="BM33" s="172"/>
      <c r="BN33" s="160"/>
      <c r="BO33" s="160"/>
      <c r="BP33" s="160"/>
      <c r="BQ33" s="157"/>
      <c r="BR33" s="158"/>
      <c r="BS33" s="159"/>
      <c r="BT33" s="159"/>
      <c r="BU33" s="159"/>
      <c r="BV33" s="174"/>
      <c r="BW33" s="137"/>
      <c r="BX33" s="137"/>
      <c r="BY33" s="137"/>
      <c r="BZ33" s="137"/>
      <c r="CA33" s="137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</row>
    <row r="34" spans="1:210" s="37" customFormat="1" ht="13.5" customHeight="1" hidden="1">
      <c r="A34" s="128"/>
      <c r="B34" s="138"/>
      <c r="C34" s="164" t="s">
        <v>18</v>
      </c>
      <c r="D34" s="140" t="s">
        <v>69</v>
      </c>
      <c r="E34" s="166" t="s">
        <v>9</v>
      </c>
      <c r="F34" s="175"/>
      <c r="G34" s="165">
        <v>850</v>
      </c>
      <c r="H34" s="143">
        <f t="shared" si="1"/>
        <v>0</v>
      </c>
      <c r="I34" s="315">
        <f t="shared" si="0"/>
        <v>0</v>
      </c>
      <c r="J34" s="168"/>
      <c r="K34" s="169"/>
      <c r="L34" s="170"/>
      <c r="M34" s="159"/>
      <c r="N34" s="159"/>
      <c r="O34" s="159"/>
      <c r="P34" s="156"/>
      <c r="Q34" s="157"/>
      <c r="R34" s="158"/>
      <c r="S34" s="159"/>
      <c r="T34" s="159"/>
      <c r="U34" s="159"/>
      <c r="V34" s="157"/>
      <c r="W34" s="158"/>
      <c r="X34" s="160"/>
      <c r="Y34" s="160"/>
      <c r="Z34" s="160"/>
      <c r="AA34" s="171"/>
      <c r="AB34" s="172"/>
      <c r="AC34" s="160"/>
      <c r="AD34" s="160"/>
      <c r="AE34" s="160"/>
      <c r="AF34" s="171"/>
      <c r="AG34" s="172"/>
      <c r="AH34" s="160"/>
      <c r="AI34" s="160"/>
      <c r="AJ34" s="160"/>
      <c r="AK34" s="157"/>
      <c r="AL34" s="158"/>
      <c r="AM34" s="159"/>
      <c r="AN34" s="159"/>
      <c r="AO34" s="159"/>
      <c r="AP34" s="157"/>
      <c r="AQ34" s="158"/>
      <c r="AR34" s="159"/>
      <c r="AS34" s="159"/>
      <c r="AT34" s="159"/>
      <c r="AU34" s="156"/>
      <c r="AV34" s="157"/>
      <c r="AW34" s="158"/>
      <c r="AX34" s="159"/>
      <c r="AY34" s="159"/>
      <c r="AZ34" s="159"/>
      <c r="BA34" s="157"/>
      <c r="BB34" s="158"/>
      <c r="BC34" s="159"/>
      <c r="BD34" s="160"/>
      <c r="BE34" s="160"/>
      <c r="BF34" s="171"/>
      <c r="BG34" s="172"/>
      <c r="BH34" s="160"/>
      <c r="BI34" s="160"/>
      <c r="BJ34" s="160"/>
      <c r="BK34" s="173"/>
      <c r="BL34" s="171"/>
      <c r="BM34" s="172"/>
      <c r="BN34" s="160"/>
      <c r="BO34" s="160"/>
      <c r="BP34" s="160"/>
      <c r="BQ34" s="157"/>
      <c r="BR34" s="158"/>
      <c r="BS34" s="159"/>
      <c r="BT34" s="159"/>
      <c r="BU34" s="159"/>
      <c r="BV34" s="174"/>
      <c r="BW34" s="137"/>
      <c r="BX34" s="137"/>
      <c r="BY34" s="137"/>
      <c r="BZ34" s="137"/>
      <c r="CA34" s="137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</row>
    <row r="35" spans="1:210" s="37" customFormat="1" ht="13.5" customHeight="1">
      <c r="A35" s="128"/>
      <c r="B35" s="138"/>
      <c r="C35" s="253" t="s">
        <v>25</v>
      </c>
      <c r="D35" s="198" t="s">
        <v>66</v>
      </c>
      <c r="E35" s="198" t="s">
        <v>26</v>
      </c>
      <c r="F35" s="260"/>
      <c r="G35" s="254">
        <f>4200*1.025</f>
        <v>4305</v>
      </c>
      <c r="H35" s="255">
        <f t="shared" si="1"/>
        <v>4</v>
      </c>
      <c r="I35" s="313">
        <f>H35*G35</f>
        <v>17220</v>
      </c>
      <c r="J35" s="161"/>
      <c r="K35" s="162"/>
      <c r="L35" s="332"/>
      <c r="M35" s="329"/>
      <c r="N35" s="329"/>
      <c r="O35" s="329"/>
      <c r="P35" s="333"/>
      <c r="Q35" s="331"/>
      <c r="R35" s="332"/>
      <c r="S35" s="329"/>
      <c r="T35" s="329"/>
      <c r="U35" s="330"/>
      <c r="V35" s="331"/>
      <c r="W35" s="360" t="s">
        <v>87</v>
      </c>
      <c r="X35" s="333"/>
      <c r="Y35" s="329"/>
      <c r="Z35" s="330"/>
      <c r="AA35" s="331"/>
      <c r="AB35" s="332"/>
      <c r="AC35" s="329"/>
      <c r="AD35" s="199"/>
      <c r="AE35" s="329"/>
      <c r="AF35" s="331"/>
      <c r="AG35" s="332"/>
      <c r="AH35" s="329"/>
      <c r="AI35" s="329"/>
      <c r="AJ35" s="329"/>
      <c r="AK35" s="334" t="s">
        <v>87</v>
      </c>
      <c r="AL35" s="332"/>
      <c r="AM35" s="329"/>
      <c r="AN35" s="329"/>
      <c r="AO35" s="329"/>
      <c r="AP35" s="335"/>
      <c r="AQ35" s="332"/>
      <c r="AR35" s="329"/>
      <c r="AS35" s="329"/>
      <c r="AT35" s="329"/>
      <c r="AU35" s="333"/>
      <c r="AV35" s="331"/>
      <c r="AW35" s="332"/>
      <c r="AX35" s="329"/>
      <c r="AY35" s="329"/>
      <c r="AZ35" s="329"/>
      <c r="BA35" s="335"/>
      <c r="BB35" s="330"/>
      <c r="BC35" s="329"/>
      <c r="BD35" s="329"/>
      <c r="BE35" s="329"/>
      <c r="BF35" s="336" t="s">
        <v>87</v>
      </c>
      <c r="BG35" s="332"/>
      <c r="BH35" s="329"/>
      <c r="BI35" s="329"/>
      <c r="BJ35" s="329"/>
      <c r="BK35" s="333"/>
      <c r="BL35" s="331"/>
      <c r="BM35" s="332"/>
      <c r="BN35" s="329"/>
      <c r="BO35" s="329"/>
      <c r="BP35" s="329"/>
      <c r="BQ35" s="331"/>
      <c r="BR35" s="343" t="s">
        <v>87</v>
      </c>
      <c r="BS35" s="329"/>
      <c r="BT35" s="329"/>
      <c r="BU35" s="329"/>
      <c r="BV35" s="337"/>
      <c r="BW35" s="137"/>
      <c r="BX35" s="137"/>
      <c r="BY35" s="137"/>
      <c r="BZ35" s="137"/>
      <c r="CA35" s="137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</row>
    <row r="36" spans="1:210" s="6" customFormat="1" ht="13.5" customHeight="1">
      <c r="A36" s="128"/>
      <c r="B36" s="138"/>
      <c r="C36" s="262" t="s">
        <v>8</v>
      </c>
      <c r="D36" s="256"/>
      <c r="E36" s="256"/>
      <c r="F36" s="263"/>
      <c r="G36" s="258"/>
      <c r="H36" s="259"/>
      <c r="I36" s="314"/>
      <c r="J36" s="248"/>
      <c r="K36" s="249"/>
      <c r="L36" s="348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50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</row>
    <row r="37" spans="1:210" s="6" customFormat="1" ht="13.5" customHeight="1">
      <c r="A37" s="128"/>
      <c r="B37" s="138"/>
      <c r="C37" s="164" t="s">
        <v>4</v>
      </c>
      <c r="D37" s="166" t="s">
        <v>66</v>
      </c>
      <c r="E37" s="166" t="s">
        <v>3</v>
      </c>
      <c r="F37" s="188"/>
      <c r="G37" s="261">
        <f>21500*1.025</f>
        <v>22037.499999999996</v>
      </c>
      <c r="H37" s="167">
        <f t="shared" si="1"/>
        <v>3</v>
      </c>
      <c r="I37" s="315">
        <f>H37*G37</f>
        <v>66112.49999999999</v>
      </c>
      <c r="J37" s="161"/>
      <c r="K37" s="162"/>
      <c r="L37" s="192"/>
      <c r="M37" s="190"/>
      <c r="N37" s="190"/>
      <c r="O37" s="190"/>
      <c r="P37" s="208"/>
      <c r="Q37" s="207"/>
      <c r="R37" s="192"/>
      <c r="S37" s="190"/>
      <c r="T37" s="190"/>
      <c r="U37" s="190"/>
      <c r="V37" s="207"/>
      <c r="W37" s="192"/>
      <c r="X37" s="361" t="s">
        <v>87</v>
      </c>
      <c r="Y37" s="159"/>
      <c r="Z37" s="345" t="s">
        <v>87</v>
      </c>
      <c r="AA37" s="157"/>
      <c r="AB37" s="346"/>
      <c r="AC37" s="160"/>
      <c r="AD37" s="159"/>
      <c r="AE37" s="159"/>
      <c r="AF37" s="157"/>
      <c r="AG37" s="346"/>
      <c r="AH37" s="160"/>
      <c r="AI37" s="159"/>
      <c r="AJ37" s="159"/>
      <c r="AK37" s="347"/>
      <c r="AL37" s="346"/>
      <c r="AM37" s="159"/>
      <c r="AN37" s="159"/>
      <c r="AO37" s="159"/>
      <c r="AP37" s="191"/>
      <c r="AQ37" s="192"/>
      <c r="AR37" s="190"/>
      <c r="AS37" s="190"/>
      <c r="AT37" s="190"/>
      <c r="AU37" s="208"/>
      <c r="AV37" s="207"/>
      <c r="AW37" s="192"/>
      <c r="AX37" s="190"/>
      <c r="AY37" s="190"/>
      <c r="AZ37" s="190"/>
      <c r="BA37" s="191"/>
      <c r="BB37" s="193"/>
      <c r="BC37" s="159"/>
      <c r="BD37" s="159"/>
      <c r="BE37" s="321" t="s">
        <v>87</v>
      </c>
      <c r="BF37" s="157"/>
      <c r="BG37" s="346"/>
      <c r="BH37" s="159"/>
      <c r="BI37" s="159"/>
      <c r="BJ37" s="159"/>
      <c r="BK37" s="156"/>
      <c r="BL37" s="157"/>
      <c r="BM37" s="346"/>
      <c r="BN37" s="159"/>
      <c r="BO37" s="159"/>
      <c r="BP37" s="159"/>
      <c r="BQ37" s="157"/>
      <c r="BR37" s="158"/>
      <c r="BS37" s="159"/>
      <c r="BT37" s="159"/>
      <c r="BU37" s="190"/>
      <c r="BV37" s="209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</row>
    <row r="38" spans="1:210" s="6" customFormat="1" ht="13.5" customHeight="1">
      <c r="A38" s="128"/>
      <c r="B38" s="138"/>
      <c r="C38" s="139" t="s">
        <v>16</v>
      </c>
      <c r="D38" s="140" t="s">
        <v>70</v>
      </c>
      <c r="E38" s="140" t="s">
        <v>10</v>
      </c>
      <c r="F38" s="177"/>
      <c r="G38" s="189">
        <f>3400*1.025</f>
        <v>3484.9999999999995</v>
      </c>
      <c r="H38" s="143">
        <f t="shared" si="1"/>
        <v>2</v>
      </c>
      <c r="I38" s="316">
        <f>H38*G38</f>
        <v>6969.999999999999</v>
      </c>
      <c r="J38" s="161"/>
      <c r="K38" s="162"/>
      <c r="L38" s="185"/>
      <c r="M38" s="179"/>
      <c r="N38" s="179"/>
      <c r="O38" s="179"/>
      <c r="P38" s="183"/>
      <c r="Q38" s="184"/>
      <c r="R38" s="182"/>
      <c r="S38" s="179"/>
      <c r="T38" s="179"/>
      <c r="U38" s="179"/>
      <c r="V38" s="184"/>
      <c r="W38" s="182"/>
      <c r="X38" s="148"/>
      <c r="Y38" s="179"/>
      <c r="Z38" s="294" t="s">
        <v>87</v>
      </c>
      <c r="AA38" s="184"/>
      <c r="AB38" s="182"/>
      <c r="AC38" s="179"/>
      <c r="AD38" s="179"/>
      <c r="AE38" s="179"/>
      <c r="AF38" s="184"/>
      <c r="AG38" s="182"/>
      <c r="AH38" s="147"/>
      <c r="AI38" s="179"/>
      <c r="AJ38" s="179"/>
      <c r="AK38" s="186"/>
      <c r="AL38" s="182"/>
      <c r="AM38" s="179"/>
      <c r="AN38" s="179"/>
      <c r="AO38" s="179"/>
      <c r="AP38" s="186"/>
      <c r="AQ38" s="182"/>
      <c r="AR38" s="179"/>
      <c r="AS38" s="179"/>
      <c r="AT38" s="179"/>
      <c r="AU38" s="183"/>
      <c r="AV38" s="184"/>
      <c r="AW38" s="182"/>
      <c r="AX38" s="179"/>
      <c r="AY38" s="179"/>
      <c r="AZ38" s="179"/>
      <c r="BA38" s="186"/>
      <c r="BB38" s="185"/>
      <c r="BC38" s="147"/>
      <c r="BD38" s="147"/>
      <c r="BE38" s="292" t="s">
        <v>87</v>
      </c>
      <c r="BF38" s="149"/>
      <c r="BG38" s="178"/>
      <c r="BH38" s="147"/>
      <c r="BI38" s="147"/>
      <c r="BJ38" s="147"/>
      <c r="BK38" s="148"/>
      <c r="BL38" s="149"/>
      <c r="BM38" s="178"/>
      <c r="BN38" s="147"/>
      <c r="BO38" s="147"/>
      <c r="BP38" s="147"/>
      <c r="BQ38" s="149"/>
      <c r="BR38" s="150"/>
      <c r="BS38" s="147"/>
      <c r="BT38" s="147"/>
      <c r="BU38" s="179"/>
      <c r="BV38" s="187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</row>
    <row r="39" spans="1:210" s="6" customFormat="1" ht="13.5" customHeight="1">
      <c r="A39" s="128"/>
      <c r="B39" s="138"/>
      <c r="C39" s="139" t="s">
        <v>91</v>
      </c>
      <c r="D39" s="140" t="str">
        <f>+D37</f>
        <v>1/3 S. 4c</v>
      </c>
      <c r="E39" s="140" t="str">
        <f>+E37</f>
        <v>wöchentlich</v>
      </c>
      <c r="F39" s="177"/>
      <c r="G39" s="189">
        <f>17960*1.025</f>
        <v>18409</v>
      </c>
      <c r="H39" s="143">
        <f>COUNTA(L39:BV39)</f>
        <v>3</v>
      </c>
      <c r="I39" s="316">
        <f>H39*G39</f>
        <v>55227</v>
      </c>
      <c r="J39" s="161"/>
      <c r="K39" s="162"/>
      <c r="L39" s="185"/>
      <c r="M39" s="179"/>
      <c r="N39" s="179"/>
      <c r="O39" s="179"/>
      <c r="P39" s="183"/>
      <c r="Q39" s="184"/>
      <c r="R39" s="182"/>
      <c r="S39" s="179"/>
      <c r="T39" s="179"/>
      <c r="U39" s="179"/>
      <c r="V39" s="149"/>
      <c r="W39" s="178"/>
      <c r="X39" s="322" t="s">
        <v>87</v>
      </c>
      <c r="Y39" s="147"/>
      <c r="Z39" s="294" t="s">
        <v>87</v>
      </c>
      <c r="AA39" s="149"/>
      <c r="AB39" s="178"/>
      <c r="AC39" s="148"/>
      <c r="AD39" s="147"/>
      <c r="AE39" s="147"/>
      <c r="AF39" s="180"/>
      <c r="AG39" s="178"/>
      <c r="AH39" s="147"/>
      <c r="AI39" s="148"/>
      <c r="AJ39" s="147"/>
      <c r="AK39" s="180"/>
      <c r="AL39" s="178"/>
      <c r="AM39" s="147"/>
      <c r="AN39" s="147"/>
      <c r="AO39" s="150"/>
      <c r="AP39" s="180"/>
      <c r="AQ39" s="178"/>
      <c r="AR39" s="179"/>
      <c r="AS39" s="179"/>
      <c r="AT39" s="179"/>
      <c r="AU39" s="183"/>
      <c r="AV39" s="184"/>
      <c r="AW39" s="182"/>
      <c r="AX39" s="179"/>
      <c r="AY39" s="179"/>
      <c r="AZ39" s="179"/>
      <c r="BA39" s="186"/>
      <c r="BB39" s="185"/>
      <c r="BC39" s="147"/>
      <c r="BD39" s="147"/>
      <c r="BE39" s="292" t="s">
        <v>87</v>
      </c>
      <c r="BF39" s="149"/>
      <c r="BG39" s="178"/>
      <c r="BH39" s="147"/>
      <c r="BI39" s="147"/>
      <c r="BJ39" s="147"/>
      <c r="BK39" s="148"/>
      <c r="BL39" s="149"/>
      <c r="BM39" s="178"/>
      <c r="BN39" s="147"/>
      <c r="BO39" s="147"/>
      <c r="BP39" s="147"/>
      <c r="BQ39" s="149"/>
      <c r="BR39" s="150"/>
      <c r="BS39" s="147"/>
      <c r="BT39" s="147"/>
      <c r="BU39" s="179"/>
      <c r="BV39" s="187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</row>
    <row r="40" spans="1:210" s="6" customFormat="1" ht="13.5" customHeight="1" hidden="1">
      <c r="A40" s="128"/>
      <c r="B40" s="138"/>
      <c r="C40" s="239" t="s">
        <v>17</v>
      </c>
      <c r="D40" s="238" t="s">
        <v>22</v>
      </c>
      <c r="E40" s="238" t="s">
        <v>10</v>
      </c>
      <c r="F40" s="264"/>
      <c r="G40" s="267">
        <f>3285*1.03</f>
        <v>3383.55</v>
      </c>
      <c r="H40" s="176">
        <f t="shared" si="1"/>
        <v>0</v>
      </c>
      <c r="I40" s="312">
        <f>H40*G40</f>
        <v>0</v>
      </c>
      <c r="J40" s="268"/>
      <c r="K40" s="269"/>
      <c r="L40" s="123"/>
      <c r="M40" s="199"/>
      <c r="N40" s="199"/>
      <c r="O40" s="199"/>
      <c r="P40" s="204"/>
      <c r="Q40" s="202"/>
      <c r="R40" s="201"/>
      <c r="S40" s="199"/>
      <c r="T40" s="199"/>
      <c r="U40" s="199"/>
      <c r="V40" s="202"/>
      <c r="W40" s="201"/>
      <c r="X40" s="328"/>
      <c r="Y40" s="329"/>
      <c r="Z40" s="330"/>
      <c r="AA40" s="202"/>
      <c r="AB40" s="201"/>
      <c r="AC40" s="204"/>
      <c r="AD40" s="199"/>
      <c r="AE40" s="199"/>
      <c r="AF40" s="200"/>
      <c r="AG40" s="201"/>
      <c r="AH40" s="329"/>
      <c r="AI40" s="328"/>
      <c r="AJ40" s="199"/>
      <c r="AK40" s="200"/>
      <c r="AL40" s="201"/>
      <c r="AM40" s="199"/>
      <c r="AN40" s="199"/>
      <c r="AO40" s="203"/>
      <c r="AP40" s="200"/>
      <c r="AQ40" s="201"/>
      <c r="AR40" s="199"/>
      <c r="AS40" s="199"/>
      <c r="AT40" s="199"/>
      <c r="AU40" s="204"/>
      <c r="AV40" s="202"/>
      <c r="AW40" s="201"/>
      <c r="AX40" s="199"/>
      <c r="AY40" s="199"/>
      <c r="AZ40" s="199"/>
      <c r="BA40" s="200"/>
      <c r="BB40" s="203"/>
      <c r="BC40" s="199"/>
      <c r="BD40" s="199"/>
      <c r="BE40" s="199"/>
      <c r="BF40" s="331"/>
      <c r="BG40" s="201"/>
      <c r="BH40" s="199"/>
      <c r="BI40" s="199"/>
      <c r="BJ40" s="329"/>
      <c r="BK40" s="204"/>
      <c r="BL40" s="202"/>
      <c r="BM40" s="201"/>
      <c r="BN40" s="199"/>
      <c r="BO40" s="199"/>
      <c r="BP40" s="199"/>
      <c r="BQ40" s="202"/>
      <c r="BR40" s="203"/>
      <c r="BS40" s="199"/>
      <c r="BT40" s="199"/>
      <c r="BU40" s="199"/>
      <c r="BV40" s="205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</row>
    <row r="41" spans="1:210" s="37" customFormat="1" ht="13.5" customHeight="1">
      <c r="A41" s="128"/>
      <c r="B41" s="138"/>
      <c r="C41" s="262" t="s">
        <v>14</v>
      </c>
      <c r="D41" s="256"/>
      <c r="E41" s="256"/>
      <c r="F41" s="263"/>
      <c r="G41" s="265"/>
      <c r="H41" s="259"/>
      <c r="I41" s="314"/>
      <c r="J41" s="248"/>
      <c r="K41" s="249"/>
      <c r="L41" s="348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/>
      <c r="BQ41" s="349"/>
      <c r="BR41" s="349"/>
      <c r="BS41" s="349"/>
      <c r="BT41" s="349"/>
      <c r="BU41" s="349"/>
      <c r="BV41" s="350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</row>
    <row r="42" spans="1:210" s="37" customFormat="1" ht="13.5" customHeight="1">
      <c r="A42" s="128"/>
      <c r="B42" s="138"/>
      <c r="C42" s="164" t="s">
        <v>71</v>
      </c>
      <c r="D42" s="166" t="s">
        <v>66</v>
      </c>
      <c r="E42" s="166" t="s">
        <v>20</v>
      </c>
      <c r="F42" s="188"/>
      <c r="G42" s="261">
        <f>16800*1.025</f>
        <v>17220</v>
      </c>
      <c r="H42" s="167">
        <f t="shared" si="1"/>
        <v>2</v>
      </c>
      <c r="I42" s="315">
        <f aca="true" t="shared" si="2" ref="I42:I58">H42*G42</f>
        <v>34440</v>
      </c>
      <c r="J42" s="161"/>
      <c r="K42" s="162"/>
      <c r="L42" s="192"/>
      <c r="M42" s="190"/>
      <c r="N42" s="190"/>
      <c r="O42" s="190"/>
      <c r="P42" s="208"/>
      <c r="Q42" s="207"/>
      <c r="R42" s="192"/>
      <c r="S42" s="190"/>
      <c r="T42" s="190"/>
      <c r="U42" s="190"/>
      <c r="V42" s="207"/>
      <c r="W42" s="192"/>
      <c r="X42" s="208"/>
      <c r="Y42" s="190"/>
      <c r="Z42" s="345" t="s">
        <v>87</v>
      </c>
      <c r="AA42" s="207"/>
      <c r="AB42" s="192"/>
      <c r="AC42" s="208"/>
      <c r="AD42" s="190"/>
      <c r="AE42" s="321" t="s">
        <v>87</v>
      </c>
      <c r="AF42" s="191"/>
      <c r="AG42" s="192"/>
      <c r="AH42" s="190"/>
      <c r="AI42" s="156"/>
      <c r="AJ42" s="190"/>
      <c r="AK42" s="191"/>
      <c r="AL42" s="192"/>
      <c r="AM42" s="190"/>
      <c r="AN42" s="159"/>
      <c r="AO42" s="193"/>
      <c r="AP42" s="191"/>
      <c r="AQ42" s="192"/>
      <c r="AR42" s="190"/>
      <c r="AS42" s="190"/>
      <c r="AT42" s="190"/>
      <c r="AU42" s="208"/>
      <c r="AV42" s="207"/>
      <c r="AW42" s="192"/>
      <c r="AX42" s="190"/>
      <c r="AY42" s="190"/>
      <c r="AZ42" s="190"/>
      <c r="BA42" s="191"/>
      <c r="BB42" s="193"/>
      <c r="BC42" s="190"/>
      <c r="BD42" s="190"/>
      <c r="BE42" s="159"/>
      <c r="BF42" s="207"/>
      <c r="BG42" s="192"/>
      <c r="BH42" s="190"/>
      <c r="BI42" s="190"/>
      <c r="BJ42" s="190"/>
      <c r="BK42" s="208"/>
      <c r="BL42" s="207"/>
      <c r="BM42" s="192"/>
      <c r="BN42" s="190"/>
      <c r="BO42" s="159"/>
      <c r="BP42" s="159"/>
      <c r="BQ42" s="207"/>
      <c r="BR42" s="193"/>
      <c r="BS42" s="190"/>
      <c r="BT42" s="190"/>
      <c r="BU42" s="190"/>
      <c r="BV42" s="209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</row>
    <row r="43" spans="1:210" s="6" customFormat="1" ht="13.5" customHeight="1">
      <c r="A43" s="128"/>
      <c r="B43" s="138"/>
      <c r="C43" s="139" t="s">
        <v>72</v>
      </c>
      <c r="D43" s="166" t="s">
        <v>66</v>
      </c>
      <c r="E43" s="166" t="s">
        <v>20</v>
      </c>
      <c r="F43" s="188"/>
      <c r="G43" s="189"/>
      <c r="H43" s="143">
        <f t="shared" si="1"/>
        <v>2</v>
      </c>
      <c r="I43" s="316">
        <f t="shared" si="2"/>
        <v>0</v>
      </c>
      <c r="J43" s="161"/>
      <c r="K43" s="162"/>
      <c r="L43" s="182"/>
      <c r="M43" s="179"/>
      <c r="N43" s="179"/>
      <c r="O43" s="179"/>
      <c r="P43" s="183"/>
      <c r="Q43" s="184"/>
      <c r="R43" s="182"/>
      <c r="S43" s="179"/>
      <c r="T43" s="179"/>
      <c r="U43" s="179"/>
      <c r="V43" s="184"/>
      <c r="W43" s="182"/>
      <c r="X43" s="179"/>
      <c r="Y43" s="292" t="s">
        <v>87</v>
      </c>
      <c r="Z43" s="179"/>
      <c r="AA43" s="184"/>
      <c r="AB43" s="182"/>
      <c r="AC43" s="147"/>
      <c r="AD43" s="292" t="s">
        <v>87</v>
      </c>
      <c r="AE43" s="179"/>
      <c r="AF43" s="184"/>
      <c r="AG43" s="182"/>
      <c r="AH43" s="147"/>
      <c r="AI43" s="147"/>
      <c r="AJ43" s="179"/>
      <c r="AK43" s="186"/>
      <c r="AL43" s="182"/>
      <c r="AM43" s="179"/>
      <c r="AN43" s="179"/>
      <c r="AO43" s="179"/>
      <c r="AP43" s="186"/>
      <c r="AQ43" s="182"/>
      <c r="AR43" s="179"/>
      <c r="AS43" s="179"/>
      <c r="AT43" s="179"/>
      <c r="AU43" s="183"/>
      <c r="AV43" s="184"/>
      <c r="AW43" s="182"/>
      <c r="AX43" s="179"/>
      <c r="AY43" s="179"/>
      <c r="AZ43" s="179"/>
      <c r="BA43" s="186"/>
      <c r="BB43" s="185"/>
      <c r="BC43" s="179"/>
      <c r="BD43" s="147"/>
      <c r="BE43" s="179"/>
      <c r="BF43" s="184"/>
      <c r="BG43" s="182"/>
      <c r="BH43" s="179"/>
      <c r="BI43" s="179"/>
      <c r="BJ43" s="179"/>
      <c r="BK43" s="183"/>
      <c r="BL43" s="184"/>
      <c r="BM43" s="182"/>
      <c r="BN43" s="179"/>
      <c r="BO43" s="147"/>
      <c r="BP43" s="147"/>
      <c r="BQ43" s="184"/>
      <c r="BR43" s="185"/>
      <c r="BS43" s="179"/>
      <c r="BT43" s="179"/>
      <c r="BU43" s="179"/>
      <c r="BV43" s="187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</row>
    <row r="44" spans="1:210" s="6" customFormat="1" ht="13.5" customHeight="1">
      <c r="A44" s="128"/>
      <c r="B44" s="138"/>
      <c r="C44" s="139" t="s">
        <v>78</v>
      </c>
      <c r="D44" s="140" t="s">
        <v>66</v>
      </c>
      <c r="E44" s="140" t="s">
        <v>20</v>
      </c>
      <c r="F44" s="177"/>
      <c r="G44" s="189">
        <f>7610*1.025</f>
        <v>7800.249999999999</v>
      </c>
      <c r="H44" s="143">
        <f t="shared" si="1"/>
        <v>2</v>
      </c>
      <c r="I44" s="316">
        <f t="shared" si="2"/>
        <v>15600.499999999998</v>
      </c>
      <c r="J44" s="161"/>
      <c r="K44" s="162"/>
      <c r="L44" s="182"/>
      <c r="M44" s="179"/>
      <c r="N44" s="179"/>
      <c r="O44" s="179"/>
      <c r="P44" s="183"/>
      <c r="Q44" s="184"/>
      <c r="R44" s="182"/>
      <c r="S44" s="179"/>
      <c r="T44" s="179"/>
      <c r="U44" s="179"/>
      <c r="V44" s="184"/>
      <c r="W44" s="182"/>
      <c r="X44" s="322" t="s">
        <v>87</v>
      </c>
      <c r="Y44" s="179"/>
      <c r="Z44" s="185"/>
      <c r="AA44" s="184"/>
      <c r="AB44" s="182"/>
      <c r="AC44" s="292" t="s">
        <v>87</v>
      </c>
      <c r="AD44" s="147"/>
      <c r="AE44" s="179"/>
      <c r="AF44" s="184"/>
      <c r="AG44" s="182"/>
      <c r="AH44" s="179"/>
      <c r="AI44" s="179"/>
      <c r="AJ44" s="179"/>
      <c r="AK44" s="186"/>
      <c r="AL44" s="182"/>
      <c r="AM44" s="152"/>
      <c r="AN44" s="179"/>
      <c r="AO44" s="179"/>
      <c r="AP44" s="186"/>
      <c r="AQ44" s="182"/>
      <c r="AR44" s="179"/>
      <c r="AS44" s="179"/>
      <c r="AT44" s="179"/>
      <c r="AU44" s="183"/>
      <c r="AV44" s="184"/>
      <c r="AW44" s="182"/>
      <c r="AX44" s="179"/>
      <c r="AY44" s="179"/>
      <c r="AZ44" s="179"/>
      <c r="BA44" s="186"/>
      <c r="BB44" s="185"/>
      <c r="BC44" s="179"/>
      <c r="BD44" s="179"/>
      <c r="BE44" s="179"/>
      <c r="BF44" s="184"/>
      <c r="BG44" s="182"/>
      <c r="BH44" s="147"/>
      <c r="BI44" s="147"/>
      <c r="BJ44" s="147"/>
      <c r="BK44" s="148"/>
      <c r="BL44" s="149"/>
      <c r="BM44" s="178"/>
      <c r="BN44" s="147"/>
      <c r="BO44" s="179"/>
      <c r="BP44" s="179"/>
      <c r="BQ44" s="184"/>
      <c r="BR44" s="185"/>
      <c r="BS44" s="179"/>
      <c r="BT44" s="179"/>
      <c r="BU44" s="179"/>
      <c r="BV44" s="187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</row>
    <row r="45" spans="1:210" s="6" customFormat="1" ht="13.5" customHeight="1">
      <c r="A45" s="128"/>
      <c r="B45" s="138"/>
      <c r="C45" s="139" t="s">
        <v>79</v>
      </c>
      <c r="D45" s="140" t="s">
        <v>66</v>
      </c>
      <c r="E45" s="140" t="s">
        <v>20</v>
      </c>
      <c r="F45" s="177"/>
      <c r="G45" s="189"/>
      <c r="H45" s="143">
        <f t="shared" si="1"/>
        <v>2</v>
      </c>
      <c r="I45" s="316">
        <f t="shared" si="2"/>
        <v>0</v>
      </c>
      <c r="J45" s="194"/>
      <c r="K45" s="195"/>
      <c r="L45" s="182"/>
      <c r="M45" s="179"/>
      <c r="N45" s="179"/>
      <c r="O45" s="179"/>
      <c r="P45" s="183"/>
      <c r="Q45" s="184"/>
      <c r="R45" s="182"/>
      <c r="S45" s="179"/>
      <c r="T45" s="179"/>
      <c r="U45" s="179"/>
      <c r="V45" s="184"/>
      <c r="W45" s="182"/>
      <c r="X45" s="183"/>
      <c r="Y45" s="292" t="s">
        <v>87</v>
      </c>
      <c r="Z45" s="185"/>
      <c r="AA45" s="184"/>
      <c r="AB45" s="182"/>
      <c r="AC45" s="179"/>
      <c r="AD45" s="179"/>
      <c r="AE45" s="179"/>
      <c r="AF45" s="184"/>
      <c r="AG45" s="182"/>
      <c r="AH45" s="292" t="s">
        <v>87</v>
      </c>
      <c r="AI45" s="147"/>
      <c r="AJ45" s="179"/>
      <c r="AK45" s="186"/>
      <c r="AL45" s="182"/>
      <c r="AM45" s="179"/>
      <c r="AN45" s="179"/>
      <c r="AO45" s="179"/>
      <c r="AP45" s="186"/>
      <c r="AQ45" s="182"/>
      <c r="AR45" s="179"/>
      <c r="AS45" s="147"/>
      <c r="AT45" s="179"/>
      <c r="AU45" s="183"/>
      <c r="AV45" s="184"/>
      <c r="AW45" s="182"/>
      <c r="AX45" s="179"/>
      <c r="AY45" s="179"/>
      <c r="AZ45" s="179"/>
      <c r="BA45" s="186"/>
      <c r="BB45" s="185"/>
      <c r="BC45" s="179"/>
      <c r="BD45" s="179"/>
      <c r="BE45" s="179"/>
      <c r="BF45" s="184"/>
      <c r="BG45" s="182"/>
      <c r="BH45" s="147"/>
      <c r="BI45" s="147"/>
      <c r="BJ45" s="147"/>
      <c r="BK45" s="148"/>
      <c r="BL45" s="149"/>
      <c r="BM45" s="178"/>
      <c r="BN45" s="147"/>
      <c r="BO45" s="179"/>
      <c r="BP45" s="179"/>
      <c r="BQ45" s="184"/>
      <c r="BR45" s="185"/>
      <c r="BS45" s="179"/>
      <c r="BT45" s="179"/>
      <c r="BU45" s="179"/>
      <c r="BV45" s="187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</row>
    <row r="46" spans="1:74" s="138" customFormat="1" ht="13.5" customHeight="1" thickBot="1">
      <c r="A46" s="128"/>
      <c r="C46" s="214"/>
      <c r="D46" s="216"/>
      <c r="E46" s="216"/>
      <c r="F46" s="217"/>
      <c r="G46" s="218"/>
      <c r="H46" s="219">
        <f>SUM(H23:H45)</f>
        <v>54</v>
      </c>
      <c r="I46" s="317">
        <f>SUM(I23:I45)</f>
        <v>296967.1</v>
      </c>
      <c r="J46" s="220"/>
      <c r="K46" s="220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21"/>
    </row>
    <row r="47" spans="1:210" s="6" customFormat="1" ht="13.5" customHeight="1">
      <c r="A47" s="128"/>
      <c r="B47" s="138"/>
      <c r="C47" s="275" t="s">
        <v>84</v>
      </c>
      <c r="D47" s="276"/>
      <c r="E47" s="276"/>
      <c r="F47" s="276"/>
      <c r="G47" s="276"/>
      <c r="H47" s="298">
        <f>SUM(H48:H51)</f>
        <v>8</v>
      </c>
      <c r="I47" s="299">
        <f>SUM(I48:I51)</f>
        <v>32554</v>
      </c>
      <c r="J47" s="271"/>
      <c r="K47" s="272"/>
      <c r="L47" s="182"/>
      <c r="M47" s="179"/>
      <c r="N47" s="179"/>
      <c r="O47" s="179"/>
      <c r="P47" s="183"/>
      <c r="Q47" s="184"/>
      <c r="R47" s="182"/>
      <c r="S47" s="179"/>
      <c r="T47" s="179"/>
      <c r="U47" s="179"/>
      <c r="V47" s="184"/>
      <c r="W47" s="182"/>
      <c r="X47" s="183"/>
      <c r="Y47" s="179"/>
      <c r="Z47" s="185"/>
      <c r="AA47" s="184"/>
      <c r="AB47" s="182"/>
      <c r="AC47" s="179"/>
      <c r="AD47" s="179"/>
      <c r="AE47" s="179"/>
      <c r="AF47" s="184"/>
      <c r="AG47" s="182"/>
      <c r="AH47" s="179"/>
      <c r="AI47" s="147"/>
      <c r="AJ47" s="179"/>
      <c r="AK47" s="285"/>
      <c r="AL47" s="182"/>
      <c r="AM47" s="179"/>
      <c r="AN47" s="179"/>
      <c r="AO47" s="179"/>
      <c r="AP47" s="186"/>
      <c r="AQ47" s="182"/>
      <c r="AR47" s="179"/>
      <c r="AS47" s="147"/>
      <c r="AT47" s="179"/>
      <c r="AU47" s="183"/>
      <c r="AV47" s="285"/>
      <c r="AW47" s="182"/>
      <c r="AX47" s="179"/>
      <c r="AY47" s="179"/>
      <c r="AZ47" s="179"/>
      <c r="BA47" s="186"/>
      <c r="BB47" s="185"/>
      <c r="BC47" s="179"/>
      <c r="BD47" s="179"/>
      <c r="BE47" s="179"/>
      <c r="BF47" s="184"/>
      <c r="BG47" s="182"/>
      <c r="BH47" s="179"/>
      <c r="BI47" s="179"/>
      <c r="BJ47" s="179"/>
      <c r="BK47" s="183"/>
      <c r="BL47" s="184"/>
      <c r="BM47" s="182"/>
      <c r="BN47" s="179"/>
      <c r="BO47" s="179"/>
      <c r="BP47" s="179"/>
      <c r="BQ47" s="184"/>
      <c r="BR47" s="185"/>
      <c r="BS47" s="179"/>
      <c r="BT47" s="179"/>
      <c r="BU47" s="179"/>
      <c r="BV47" s="187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</row>
    <row r="48" spans="1:210" s="6" customFormat="1" ht="13.5" customHeight="1">
      <c r="A48" s="128"/>
      <c r="B48" s="138"/>
      <c r="C48" s="139" t="s">
        <v>93</v>
      </c>
      <c r="D48" s="140" t="s">
        <v>66</v>
      </c>
      <c r="E48" s="140" t="s">
        <v>96</v>
      </c>
      <c r="F48" s="177"/>
      <c r="G48" s="189">
        <f>4900*1.025</f>
        <v>5022.5</v>
      </c>
      <c r="H48" s="143">
        <f t="shared" si="1"/>
        <v>2</v>
      </c>
      <c r="I48" s="316">
        <f t="shared" si="2"/>
        <v>10045</v>
      </c>
      <c r="J48" s="161"/>
      <c r="K48" s="162"/>
      <c r="L48" s="182"/>
      <c r="M48" s="179"/>
      <c r="N48" s="179"/>
      <c r="O48" s="179"/>
      <c r="P48" s="183"/>
      <c r="Q48" s="184"/>
      <c r="R48" s="182"/>
      <c r="S48" s="179"/>
      <c r="T48" s="179"/>
      <c r="U48" s="179"/>
      <c r="V48" s="184"/>
      <c r="W48" s="182"/>
      <c r="X48" s="183"/>
      <c r="Y48" s="292" t="s">
        <v>87</v>
      </c>
      <c r="Z48" s="185"/>
      <c r="AA48" s="184"/>
      <c r="AB48" s="182"/>
      <c r="AC48" s="179"/>
      <c r="AD48" s="147"/>
      <c r="AE48" s="179"/>
      <c r="AF48" s="184"/>
      <c r="AG48" s="182"/>
      <c r="AH48" s="179"/>
      <c r="AI48" s="179"/>
      <c r="AJ48" s="179"/>
      <c r="AK48" s="184"/>
      <c r="AL48" s="182"/>
      <c r="AM48" s="179"/>
      <c r="AN48" s="179"/>
      <c r="AO48" s="179"/>
      <c r="AP48" s="186"/>
      <c r="AQ48" s="182"/>
      <c r="AR48" s="179"/>
      <c r="AS48" s="179"/>
      <c r="AT48" s="179"/>
      <c r="AU48" s="183"/>
      <c r="AV48" s="184"/>
      <c r="AW48" s="182"/>
      <c r="AX48" s="179"/>
      <c r="AY48" s="179"/>
      <c r="AZ48" s="179"/>
      <c r="BA48" s="186"/>
      <c r="BB48" s="185"/>
      <c r="BC48" s="179"/>
      <c r="BD48" s="292" t="s">
        <v>87</v>
      </c>
      <c r="BE48" s="179"/>
      <c r="BF48" s="184"/>
      <c r="BG48" s="182"/>
      <c r="BH48" s="179"/>
      <c r="BI48" s="179"/>
      <c r="BJ48" s="179"/>
      <c r="BK48" s="183"/>
      <c r="BL48" s="184"/>
      <c r="BM48" s="182"/>
      <c r="BN48" s="179"/>
      <c r="BO48" s="179"/>
      <c r="BP48" s="179"/>
      <c r="BQ48" s="184"/>
      <c r="BR48" s="185"/>
      <c r="BS48" s="179"/>
      <c r="BT48" s="179"/>
      <c r="BU48" s="179"/>
      <c r="BV48" s="187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</row>
    <row r="49" spans="1:210" s="6" customFormat="1" ht="13.5" customHeight="1">
      <c r="A49" s="128"/>
      <c r="B49" s="138"/>
      <c r="C49" s="139" t="s">
        <v>94</v>
      </c>
      <c r="D49" s="140" t="s">
        <v>66</v>
      </c>
      <c r="E49" s="140" t="s">
        <v>3</v>
      </c>
      <c r="F49" s="177"/>
      <c r="G49" s="189">
        <f>3100*1.025</f>
        <v>3177.4999999999995</v>
      </c>
      <c r="H49" s="143">
        <f>COUNTA(L49:BV49)</f>
        <v>2</v>
      </c>
      <c r="I49" s="316">
        <f>H49*G49</f>
        <v>6354.999999999999</v>
      </c>
      <c r="J49" s="196"/>
      <c r="K49" s="162"/>
      <c r="L49" s="182"/>
      <c r="M49" s="179"/>
      <c r="N49" s="179"/>
      <c r="O49" s="179"/>
      <c r="P49" s="183"/>
      <c r="Q49" s="184"/>
      <c r="R49" s="182"/>
      <c r="S49" s="179"/>
      <c r="T49" s="179"/>
      <c r="U49" s="179"/>
      <c r="V49" s="184"/>
      <c r="W49" s="182"/>
      <c r="X49" s="183"/>
      <c r="Y49" s="179"/>
      <c r="Z49" s="294" t="s">
        <v>87</v>
      </c>
      <c r="AA49" s="184"/>
      <c r="AB49" s="182"/>
      <c r="AC49" s="179"/>
      <c r="AD49" s="179"/>
      <c r="AE49" s="179"/>
      <c r="AF49" s="184"/>
      <c r="AG49" s="182"/>
      <c r="AH49" s="152"/>
      <c r="AI49" s="179"/>
      <c r="AJ49" s="179"/>
      <c r="AK49" s="184"/>
      <c r="AL49" s="182"/>
      <c r="AM49" s="179"/>
      <c r="AN49" s="179"/>
      <c r="AO49" s="179"/>
      <c r="AP49" s="186"/>
      <c r="AQ49" s="182"/>
      <c r="AR49" s="179"/>
      <c r="AS49" s="179"/>
      <c r="AT49" s="179"/>
      <c r="AU49" s="183"/>
      <c r="AV49" s="184"/>
      <c r="AW49" s="182"/>
      <c r="AX49" s="179"/>
      <c r="AY49" s="179"/>
      <c r="AZ49" s="179"/>
      <c r="BA49" s="186"/>
      <c r="BB49" s="185"/>
      <c r="BC49" s="179"/>
      <c r="BD49" s="179"/>
      <c r="BE49" s="292" t="s">
        <v>87</v>
      </c>
      <c r="BF49" s="184"/>
      <c r="BG49" s="182"/>
      <c r="BH49" s="179"/>
      <c r="BI49" s="179"/>
      <c r="BJ49" s="179"/>
      <c r="BK49" s="183"/>
      <c r="BL49" s="184"/>
      <c r="BM49" s="182"/>
      <c r="BN49" s="179"/>
      <c r="BO49" s="179"/>
      <c r="BP49" s="179"/>
      <c r="BQ49" s="184"/>
      <c r="BR49" s="185"/>
      <c r="BS49" s="179"/>
      <c r="BT49" s="179"/>
      <c r="BU49" s="179"/>
      <c r="BV49" s="187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</row>
    <row r="50" spans="1:210" s="6" customFormat="1" ht="13.5" customHeight="1">
      <c r="A50" s="128"/>
      <c r="B50" s="138"/>
      <c r="C50" s="139" t="s">
        <v>95</v>
      </c>
      <c r="D50" s="140" t="s">
        <v>66</v>
      </c>
      <c r="E50" s="140" t="s">
        <v>96</v>
      </c>
      <c r="F50" s="177"/>
      <c r="G50" s="189">
        <f>4430*1.025</f>
        <v>4540.75</v>
      </c>
      <c r="H50" s="143">
        <f>COUNTA(L50:BV50)</f>
        <v>2</v>
      </c>
      <c r="I50" s="316">
        <f>H50*G50</f>
        <v>9081.5</v>
      </c>
      <c r="J50" s="196"/>
      <c r="K50" s="162"/>
      <c r="L50" s="182"/>
      <c r="M50" s="179"/>
      <c r="N50" s="179"/>
      <c r="O50" s="179"/>
      <c r="P50" s="183"/>
      <c r="Q50" s="184"/>
      <c r="R50" s="182"/>
      <c r="S50" s="179"/>
      <c r="T50" s="179"/>
      <c r="U50" s="179"/>
      <c r="V50" s="184"/>
      <c r="W50" s="182"/>
      <c r="X50" s="183"/>
      <c r="Y50" s="292" t="s">
        <v>87</v>
      </c>
      <c r="Z50" s="185"/>
      <c r="AA50" s="184"/>
      <c r="AB50" s="182"/>
      <c r="AC50" s="179"/>
      <c r="AD50" s="179"/>
      <c r="AE50" s="179"/>
      <c r="AF50" s="184"/>
      <c r="AG50" s="182"/>
      <c r="AH50" s="152"/>
      <c r="AI50" s="179"/>
      <c r="AJ50" s="179"/>
      <c r="AK50" s="184"/>
      <c r="AL50" s="182"/>
      <c r="AM50" s="179"/>
      <c r="AN50" s="179"/>
      <c r="AO50" s="179"/>
      <c r="AP50" s="186"/>
      <c r="AQ50" s="182"/>
      <c r="AR50" s="179"/>
      <c r="AS50" s="179"/>
      <c r="AT50" s="179"/>
      <c r="AU50" s="183"/>
      <c r="AV50" s="184"/>
      <c r="AW50" s="182"/>
      <c r="AX50" s="179"/>
      <c r="AY50" s="179"/>
      <c r="AZ50" s="179"/>
      <c r="BA50" s="186"/>
      <c r="BB50" s="185"/>
      <c r="BC50" s="179"/>
      <c r="BD50" s="292" t="s">
        <v>87</v>
      </c>
      <c r="BE50" s="179"/>
      <c r="BF50" s="184"/>
      <c r="BG50" s="182"/>
      <c r="BH50" s="179"/>
      <c r="BI50" s="179"/>
      <c r="BJ50" s="179"/>
      <c r="BK50" s="183"/>
      <c r="BL50" s="184"/>
      <c r="BM50" s="182"/>
      <c r="BN50" s="179"/>
      <c r="BO50" s="179"/>
      <c r="BP50" s="179"/>
      <c r="BQ50" s="184"/>
      <c r="BR50" s="185"/>
      <c r="BS50" s="179"/>
      <c r="BT50" s="179"/>
      <c r="BU50" s="179"/>
      <c r="BV50" s="187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</row>
    <row r="51" spans="1:210" s="6" customFormat="1" ht="13.5" customHeight="1">
      <c r="A51" s="128"/>
      <c r="B51" s="138"/>
      <c r="C51" s="139" t="s">
        <v>92</v>
      </c>
      <c r="D51" s="140" t="s">
        <v>66</v>
      </c>
      <c r="E51" s="140" t="s">
        <v>3</v>
      </c>
      <c r="F51" s="177">
        <v>22210</v>
      </c>
      <c r="G51" s="189">
        <f>3450*1.025</f>
        <v>3536.2499999999995</v>
      </c>
      <c r="H51" s="143">
        <f>COUNTA(L51:BV51)</f>
        <v>2</v>
      </c>
      <c r="I51" s="316">
        <f>H51*G51</f>
        <v>7072.499999999999</v>
      </c>
      <c r="J51" s="196"/>
      <c r="K51" s="162"/>
      <c r="L51" s="182"/>
      <c r="M51" s="179"/>
      <c r="N51" s="179"/>
      <c r="O51" s="179"/>
      <c r="P51" s="183"/>
      <c r="Q51" s="184"/>
      <c r="R51" s="182"/>
      <c r="S51" s="179"/>
      <c r="T51" s="179"/>
      <c r="U51" s="179"/>
      <c r="V51" s="184"/>
      <c r="W51" s="182"/>
      <c r="X51" s="183"/>
      <c r="Y51" s="179"/>
      <c r="Z51" s="294" t="s">
        <v>87</v>
      </c>
      <c r="AA51" s="184"/>
      <c r="AB51" s="182"/>
      <c r="AC51" s="179"/>
      <c r="AD51" s="179"/>
      <c r="AE51" s="179"/>
      <c r="AF51" s="184"/>
      <c r="AG51" s="182"/>
      <c r="AH51" s="152"/>
      <c r="AI51" s="179"/>
      <c r="AJ51" s="179"/>
      <c r="AK51" s="184"/>
      <c r="AL51" s="182"/>
      <c r="AM51" s="179"/>
      <c r="AN51" s="179"/>
      <c r="AO51" s="179"/>
      <c r="AP51" s="186"/>
      <c r="AQ51" s="182"/>
      <c r="AR51" s="179"/>
      <c r="AS51" s="179"/>
      <c r="AT51" s="179"/>
      <c r="AU51" s="183"/>
      <c r="AV51" s="184"/>
      <c r="AW51" s="182"/>
      <c r="AX51" s="179"/>
      <c r="AY51" s="179"/>
      <c r="AZ51" s="179"/>
      <c r="BA51" s="186"/>
      <c r="BB51" s="185"/>
      <c r="BC51" s="179"/>
      <c r="BD51" s="179"/>
      <c r="BE51" s="292" t="s">
        <v>87</v>
      </c>
      <c r="BF51" s="184"/>
      <c r="BG51" s="182"/>
      <c r="BH51" s="179"/>
      <c r="BI51" s="179"/>
      <c r="BJ51" s="179"/>
      <c r="BK51" s="183"/>
      <c r="BL51" s="184"/>
      <c r="BM51" s="182"/>
      <c r="BN51" s="179"/>
      <c r="BO51" s="179"/>
      <c r="BP51" s="179"/>
      <c r="BQ51" s="184"/>
      <c r="BR51" s="185"/>
      <c r="BS51" s="179"/>
      <c r="BT51" s="179"/>
      <c r="BU51" s="179"/>
      <c r="BV51" s="187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</row>
    <row r="52" spans="1:210" s="6" customFormat="1" ht="13.5" customHeight="1" hidden="1">
      <c r="A52" s="128"/>
      <c r="B52" s="138"/>
      <c r="C52" s="139"/>
      <c r="D52" s="140"/>
      <c r="E52" s="140"/>
      <c r="F52" s="177"/>
      <c r="G52" s="189"/>
      <c r="H52" s="143">
        <f aca="true" t="shared" si="3" ref="H52:H58">COUNTA(L52:BV52)</f>
        <v>0</v>
      </c>
      <c r="I52" s="316">
        <f t="shared" si="2"/>
        <v>0</v>
      </c>
      <c r="J52" s="196"/>
      <c r="K52" s="162"/>
      <c r="L52" s="197"/>
      <c r="M52" s="179"/>
      <c r="N52" s="179"/>
      <c r="O52" s="179"/>
      <c r="P52" s="183"/>
      <c r="Q52" s="184"/>
      <c r="R52" s="182"/>
      <c r="S52" s="179"/>
      <c r="T52" s="179"/>
      <c r="U52" s="179"/>
      <c r="V52" s="184"/>
      <c r="W52" s="182"/>
      <c r="X52" s="179"/>
      <c r="Y52" s="179"/>
      <c r="Z52" s="179"/>
      <c r="AA52" s="184"/>
      <c r="AB52" s="182"/>
      <c r="AC52" s="179"/>
      <c r="AD52" s="179"/>
      <c r="AE52" s="179"/>
      <c r="AF52" s="184"/>
      <c r="AG52" s="182"/>
      <c r="AH52" s="179"/>
      <c r="AI52" s="179"/>
      <c r="AJ52" s="179"/>
      <c r="AK52" s="182"/>
      <c r="AL52" s="182"/>
      <c r="AM52" s="179"/>
      <c r="AN52" s="179"/>
      <c r="AO52" s="179"/>
      <c r="AP52" s="186"/>
      <c r="AQ52" s="182"/>
      <c r="AR52" s="179"/>
      <c r="AS52" s="179"/>
      <c r="AT52" s="179"/>
      <c r="AU52" s="184"/>
      <c r="AV52" s="182"/>
      <c r="AW52" s="182"/>
      <c r="AX52" s="179"/>
      <c r="AY52" s="179"/>
      <c r="AZ52" s="179"/>
      <c r="BA52" s="186"/>
      <c r="BB52" s="185"/>
      <c r="BC52" s="179"/>
      <c r="BD52" s="179"/>
      <c r="BE52" s="179"/>
      <c r="BF52" s="184"/>
      <c r="BG52" s="182"/>
      <c r="BH52" s="179"/>
      <c r="BI52" s="179"/>
      <c r="BJ52" s="179"/>
      <c r="BK52" s="183"/>
      <c r="BL52" s="184"/>
      <c r="BM52" s="182"/>
      <c r="BN52" s="179"/>
      <c r="BO52" s="179"/>
      <c r="BP52" s="179"/>
      <c r="BQ52" s="184"/>
      <c r="BR52" s="185"/>
      <c r="BS52" s="179"/>
      <c r="BT52" s="179"/>
      <c r="BU52" s="179"/>
      <c r="BV52" s="187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</row>
    <row r="53" spans="1:210" s="6" customFormat="1" ht="13.5" customHeight="1" hidden="1">
      <c r="A53" s="128"/>
      <c r="B53" s="138"/>
      <c r="C53" s="139"/>
      <c r="D53" s="198"/>
      <c r="E53" s="140"/>
      <c r="F53" s="177"/>
      <c r="G53" s="189"/>
      <c r="H53" s="143">
        <f t="shared" si="3"/>
        <v>0</v>
      </c>
      <c r="I53" s="316">
        <f t="shared" si="2"/>
        <v>0</v>
      </c>
      <c r="J53" s="196"/>
      <c r="K53" s="162"/>
      <c r="L53" s="197"/>
      <c r="M53" s="179"/>
      <c r="N53" s="179"/>
      <c r="O53" s="179"/>
      <c r="P53" s="183"/>
      <c r="Q53" s="184"/>
      <c r="R53" s="182"/>
      <c r="S53" s="179"/>
      <c r="T53" s="179"/>
      <c r="U53" s="179"/>
      <c r="V53" s="184"/>
      <c r="W53" s="182"/>
      <c r="X53" s="179"/>
      <c r="Y53" s="179"/>
      <c r="Z53" s="179"/>
      <c r="AA53" s="184"/>
      <c r="AB53" s="182"/>
      <c r="AC53" s="179"/>
      <c r="AD53" s="179"/>
      <c r="AE53" s="179"/>
      <c r="AF53" s="184"/>
      <c r="AG53" s="182"/>
      <c r="AH53" s="179"/>
      <c r="AI53" s="179"/>
      <c r="AJ53" s="179"/>
      <c r="AK53" s="182"/>
      <c r="AL53" s="182"/>
      <c r="AM53" s="179"/>
      <c r="AN53" s="199"/>
      <c r="AO53" s="199"/>
      <c r="AP53" s="200"/>
      <c r="AQ53" s="201"/>
      <c r="AR53" s="199"/>
      <c r="AS53" s="199"/>
      <c r="AT53" s="199"/>
      <c r="AU53" s="202"/>
      <c r="AV53" s="201"/>
      <c r="AW53" s="201"/>
      <c r="AX53" s="199"/>
      <c r="AY53" s="199"/>
      <c r="AZ53" s="199"/>
      <c r="BA53" s="200"/>
      <c r="BB53" s="203"/>
      <c r="BC53" s="199"/>
      <c r="BD53" s="199"/>
      <c r="BE53" s="199"/>
      <c r="BF53" s="202"/>
      <c r="BG53" s="201"/>
      <c r="BH53" s="199"/>
      <c r="BI53" s="199"/>
      <c r="BJ53" s="199"/>
      <c r="BK53" s="204"/>
      <c r="BL53" s="202"/>
      <c r="BM53" s="201"/>
      <c r="BN53" s="199"/>
      <c r="BO53" s="199"/>
      <c r="BP53" s="199"/>
      <c r="BQ53" s="202"/>
      <c r="BR53" s="203"/>
      <c r="BS53" s="199"/>
      <c r="BT53" s="199"/>
      <c r="BU53" s="199"/>
      <c r="BV53" s="205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</row>
    <row r="54" spans="1:210" s="6" customFormat="1" ht="13.5" customHeight="1" hidden="1">
      <c r="A54" s="128"/>
      <c r="B54" s="138"/>
      <c r="C54" s="139"/>
      <c r="D54" s="140"/>
      <c r="E54" s="140"/>
      <c r="F54" s="177"/>
      <c r="G54" s="189"/>
      <c r="H54" s="143">
        <f t="shared" si="3"/>
        <v>0</v>
      </c>
      <c r="I54" s="316">
        <f t="shared" si="2"/>
        <v>0</v>
      </c>
      <c r="J54" s="196"/>
      <c r="K54" s="162"/>
      <c r="L54" s="197"/>
      <c r="M54" s="179"/>
      <c r="N54" s="179"/>
      <c r="O54" s="179"/>
      <c r="P54" s="183"/>
      <c r="Q54" s="184"/>
      <c r="R54" s="182"/>
      <c r="S54" s="179"/>
      <c r="T54" s="179"/>
      <c r="U54" s="179"/>
      <c r="V54" s="184"/>
      <c r="W54" s="182"/>
      <c r="X54" s="179"/>
      <c r="Y54" s="179"/>
      <c r="Z54" s="179"/>
      <c r="AA54" s="184"/>
      <c r="AB54" s="182"/>
      <c r="AC54" s="179"/>
      <c r="AD54" s="179"/>
      <c r="AE54" s="179"/>
      <c r="AF54" s="184"/>
      <c r="AG54" s="182"/>
      <c r="AH54" s="179"/>
      <c r="AI54" s="179"/>
      <c r="AJ54" s="179"/>
      <c r="AK54" s="182"/>
      <c r="AL54" s="182"/>
      <c r="AM54" s="183"/>
      <c r="AN54" s="179"/>
      <c r="AO54" s="179"/>
      <c r="AP54" s="184"/>
      <c r="AQ54" s="185"/>
      <c r="AR54" s="179"/>
      <c r="AS54" s="179"/>
      <c r="AT54" s="179"/>
      <c r="AU54" s="184"/>
      <c r="AV54" s="182"/>
      <c r="AW54" s="185"/>
      <c r="AX54" s="179"/>
      <c r="AY54" s="179"/>
      <c r="AZ54" s="179"/>
      <c r="BA54" s="184"/>
      <c r="BB54" s="185"/>
      <c r="BC54" s="179"/>
      <c r="BD54" s="179"/>
      <c r="BE54" s="179"/>
      <c r="BF54" s="184"/>
      <c r="BG54" s="185"/>
      <c r="BH54" s="179"/>
      <c r="BI54" s="179"/>
      <c r="BJ54" s="179"/>
      <c r="BK54" s="183"/>
      <c r="BL54" s="184"/>
      <c r="BM54" s="185"/>
      <c r="BN54" s="179"/>
      <c r="BO54" s="179"/>
      <c r="BP54" s="179"/>
      <c r="BQ54" s="184"/>
      <c r="BR54" s="185"/>
      <c r="BS54" s="179"/>
      <c r="BT54" s="179"/>
      <c r="BU54" s="179"/>
      <c r="BV54" s="206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</row>
    <row r="55" spans="1:210" s="6" customFormat="1" ht="13.5" customHeight="1" hidden="1">
      <c r="A55" s="128"/>
      <c r="B55" s="138"/>
      <c r="C55" s="139"/>
      <c r="D55" s="166"/>
      <c r="E55" s="140"/>
      <c r="F55" s="177"/>
      <c r="G55" s="189"/>
      <c r="H55" s="143">
        <f t="shared" si="3"/>
        <v>0</v>
      </c>
      <c r="I55" s="316">
        <f t="shared" si="2"/>
        <v>0</v>
      </c>
      <c r="J55" s="196"/>
      <c r="K55" s="162"/>
      <c r="L55" s="197"/>
      <c r="M55" s="179"/>
      <c r="N55" s="179"/>
      <c r="O55" s="179"/>
      <c r="P55" s="183"/>
      <c r="Q55" s="184"/>
      <c r="R55" s="182"/>
      <c r="S55" s="179"/>
      <c r="T55" s="179"/>
      <c r="U55" s="179"/>
      <c r="V55" s="184"/>
      <c r="W55" s="182"/>
      <c r="X55" s="179"/>
      <c r="Y55" s="179"/>
      <c r="Z55" s="179"/>
      <c r="AA55" s="184"/>
      <c r="AB55" s="182"/>
      <c r="AC55" s="179"/>
      <c r="AD55" s="179"/>
      <c r="AE55" s="179"/>
      <c r="AF55" s="184"/>
      <c r="AG55" s="182"/>
      <c r="AH55" s="179"/>
      <c r="AI55" s="179"/>
      <c r="AJ55" s="179"/>
      <c r="AK55" s="182"/>
      <c r="AL55" s="182"/>
      <c r="AM55" s="179"/>
      <c r="AN55" s="190"/>
      <c r="AO55" s="190"/>
      <c r="AP55" s="191"/>
      <c r="AQ55" s="192"/>
      <c r="AR55" s="190"/>
      <c r="AS55" s="190"/>
      <c r="AT55" s="190"/>
      <c r="AU55" s="207"/>
      <c r="AV55" s="192"/>
      <c r="AW55" s="192"/>
      <c r="AX55" s="190"/>
      <c r="AY55" s="190"/>
      <c r="AZ55" s="190"/>
      <c r="BA55" s="191"/>
      <c r="BB55" s="193"/>
      <c r="BC55" s="190"/>
      <c r="BD55" s="190"/>
      <c r="BE55" s="190"/>
      <c r="BF55" s="207"/>
      <c r="BG55" s="192"/>
      <c r="BH55" s="190"/>
      <c r="BI55" s="190"/>
      <c r="BJ55" s="190"/>
      <c r="BK55" s="208"/>
      <c r="BL55" s="207"/>
      <c r="BM55" s="192"/>
      <c r="BN55" s="190"/>
      <c r="BO55" s="190"/>
      <c r="BP55" s="190"/>
      <c r="BQ55" s="207"/>
      <c r="BR55" s="193"/>
      <c r="BS55" s="190"/>
      <c r="BT55" s="190"/>
      <c r="BU55" s="190"/>
      <c r="BV55" s="209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</row>
    <row r="56" spans="1:210" s="6" customFormat="1" ht="13.5" customHeight="1" hidden="1">
      <c r="A56" s="128"/>
      <c r="B56" s="138"/>
      <c r="C56" s="139"/>
      <c r="D56" s="140"/>
      <c r="E56" s="140"/>
      <c r="F56" s="177"/>
      <c r="G56" s="189"/>
      <c r="H56" s="143">
        <f t="shared" si="3"/>
        <v>0</v>
      </c>
      <c r="I56" s="316">
        <f t="shared" si="2"/>
        <v>0</v>
      </c>
      <c r="J56" s="196"/>
      <c r="K56" s="162"/>
      <c r="L56" s="197"/>
      <c r="M56" s="179"/>
      <c r="N56" s="179"/>
      <c r="O56" s="179"/>
      <c r="P56" s="183"/>
      <c r="Q56" s="184"/>
      <c r="R56" s="182"/>
      <c r="S56" s="179"/>
      <c r="T56" s="179"/>
      <c r="U56" s="179"/>
      <c r="V56" s="184"/>
      <c r="W56" s="182"/>
      <c r="X56" s="179"/>
      <c r="Y56" s="179"/>
      <c r="Z56" s="179"/>
      <c r="AA56" s="184"/>
      <c r="AB56" s="185"/>
      <c r="AC56" s="210"/>
      <c r="AD56" s="179"/>
      <c r="AE56" s="179"/>
      <c r="AF56" s="184"/>
      <c r="AG56" s="182"/>
      <c r="AH56" s="179"/>
      <c r="AI56" s="179"/>
      <c r="AJ56" s="179"/>
      <c r="AK56" s="182"/>
      <c r="AL56" s="182"/>
      <c r="AM56" s="179"/>
      <c r="AN56" s="179"/>
      <c r="AO56" s="179"/>
      <c r="AP56" s="186"/>
      <c r="AQ56" s="182"/>
      <c r="AR56" s="179"/>
      <c r="AS56" s="179"/>
      <c r="AT56" s="179"/>
      <c r="AU56" s="184"/>
      <c r="AV56" s="182"/>
      <c r="AW56" s="182"/>
      <c r="AX56" s="179"/>
      <c r="AY56" s="179"/>
      <c r="AZ56" s="179"/>
      <c r="BA56" s="186"/>
      <c r="BB56" s="185"/>
      <c r="BC56" s="179"/>
      <c r="BD56" s="179"/>
      <c r="BE56" s="179"/>
      <c r="BF56" s="184"/>
      <c r="BG56" s="182"/>
      <c r="BH56" s="179"/>
      <c r="BI56" s="179"/>
      <c r="BJ56" s="179"/>
      <c r="BK56" s="183"/>
      <c r="BL56" s="184"/>
      <c r="BM56" s="182"/>
      <c r="BN56" s="179"/>
      <c r="BO56" s="179"/>
      <c r="BP56" s="179"/>
      <c r="BQ56" s="184"/>
      <c r="BR56" s="185"/>
      <c r="BS56" s="179"/>
      <c r="BT56" s="179"/>
      <c r="BU56" s="179"/>
      <c r="BV56" s="187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</row>
    <row r="57" spans="1:210" s="6" customFormat="1" ht="13.5" customHeight="1" hidden="1">
      <c r="A57" s="128"/>
      <c r="B57" s="138"/>
      <c r="C57" s="139"/>
      <c r="D57" s="140"/>
      <c r="E57" s="140"/>
      <c r="F57" s="177"/>
      <c r="G57" s="189"/>
      <c r="H57" s="143">
        <f t="shared" si="3"/>
        <v>0</v>
      </c>
      <c r="I57" s="316">
        <f t="shared" si="2"/>
        <v>0</v>
      </c>
      <c r="J57" s="196"/>
      <c r="K57" s="162"/>
      <c r="L57" s="197"/>
      <c r="M57" s="179"/>
      <c r="N57" s="179"/>
      <c r="O57" s="179"/>
      <c r="P57" s="183"/>
      <c r="Q57" s="184"/>
      <c r="R57" s="182"/>
      <c r="S57" s="179"/>
      <c r="T57" s="179"/>
      <c r="U57" s="179"/>
      <c r="V57" s="184"/>
      <c r="W57" s="182"/>
      <c r="X57" s="179"/>
      <c r="Y57" s="179"/>
      <c r="Z57" s="179"/>
      <c r="AA57" s="184"/>
      <c r="AB57" s="185"/>
      <c r="AC57" s="210"/>
      <c r="AD57" s="179"/>
      <c r="AE57" s="179"/>
      <c r="AF57" s="184"/>
      <c r="AG57" s="182"/>
      <c r="AH57" s="179"/>
      <c r="AI57" s="179"/>
      <c r="AJ57" s="179"/>
      <c r="AK57" s="182"/>
      <c r="AL57" s="182"/>
      <c r="AM57" s="179"/>
      <c r="AN57" s="179"/>
      <c r="AO57" s="179"/>
      <c r="AP57" s="186"/>
      <c r="AQ57" s="182"/>
      <c r="AR57" s="179"/>
      <c r="AS57" s="179"/>
      <c r="AT57" s="179"/>
      <c r="AU57" s="184"/>
      <c r="AV57" s="182"/>
      <c r="AW57" s="182"/>
      <c r="AX57" s="179"/>
      <c r="AY57" s="179"/>
      <c r="AZ57" s="179"/>
      <c r="BA57" s="186"/>
      <c r="BB57" s="185"/>
      <c r="BC57" s="179"/>
      <c r="BD57" s="179"/>
      <c r="BE57" s="179"/>
      <c r="BF57" s="184"/>
      <c r="BG57" s="182"/>
      <c r="BH57" s="179"/>
      <c r="BI57" s="179"/>
      <c r="BJ57" s="179"/>
      <c r="BK57" s="183"/>
      <c r="BL57" s="184"/>
      <c r="BM57" s="182"/>
      <c r="BN57" s="179"/>
      <c r="BO57" s="179"/>
      <c r="BP57" s="179"/>
      <c r="BQ57" s="184"/>
      <c r="BR57" s="185"/>
      <c r="BS57" s="179"/>
      <c r="BT57" s="179"/>
      <c r="BU57" s="179"/>
      <c r="BV57" s="187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</row>
    <row r="58" spans="1:210" s="6" customFormat="1" ht="13.5" customHeight="1" hidden="1">
      <c r="A58" s="128"/>
      <c r="B58" s="138"/>
      <c r="C58" s="211"/>
      <c r="D58" s="140"/>
      <c r="E58" s="212"/>
      <c r="F58" s="177"/>
      <c r="G58" s="189"/>
      <c r="H58" s="143">
        <f t="shared" si="3"/>
        <v>0</v>
      </c>
      <c r="I58" s="316">
        <f t="shared" si="2"/>
        <v>0</v>
      </c>
      <c r="J58" s="161"/>
      <c r="K58" s="162"/>
      <c r="L58" s="213"/>
      <c r="M58" s="147"/>
      <c r="N58" s="147"/>
      <c r="O58" s="147"/>
      <c r="P58" s="148"/>
      <c r="Q58" s="149"/>
      <c r="R58" s="150"/>
      <c r="S58" s="147"/>
      <c r="T58" s="147"/>
      <c r="U58" s="147"/>
      <c r="V58" s="149"/>
      <c r="W58" s="150"/>
      <c r="X58" s="147"/>
      <c r="Y58" s="147"/>
      <c r="Z58" s="147"/>
      <c r="AA58" s="149"/>
      <c r="AB58" s="150"/>
      <c r="AC58" s="147"/>
      <c r="AD58" s="147"/>
      <c r="AE58" s="147"/>
      <c r="AF58" s="149"/>
      <c r="AG58" s="150"/>
      <c r="AH58" s="147"/>
      <c r="AI58" s="147"/>
      <c r="AJ58" s="147"/>
      <c r="AK58" s="148"/>
      <c r="AL58" s="150"/>
      <c r="AM58" s="147"/>
      <c r="AN58" s="147"/>
      <c r="AO58" s="147"/>
      <c r="AP58" s="149"/>
      <c r="AQ58" s="150"/>
      <c r="AR58" s="147"/>
      <c r="AS58" s="147"/>
      <c r="AT58" s="147"/>
      <c r="AU58" s="149"/>
      <c r="AV58" s="178"/>
      <c r="AW58" s="150"/>
      <c r="AX58" s="147"/>
      <c r="AY58" s="147"/>
      <c r="AZ58" s="147"/>
      <c r="BA58" s="149"/>
      <c r="BB58" s="150"/>
      <c r="BC58" s="147"/>
      <c r="BD58" s="147"/>
      <c r="BE58" s="147"/>
      <c r="BF58" s="149"/>
      <c r="BG58" s="150"/>
      <c r="BH58" s="147"/>
      <c r="BI58" s="147"/>
      <c r="BJ58" s="147"/>
      <c r="BK58" s="148"/>
      <c r="BL58" s="149"/>
      <c r="BM58" s="178"/>
      <c r="BN58" s="147"/>
      <c r="BO58" s="147"/>
      <c r="BP58" s="147"/>
      <c r="BQ58" s="149"/>
      <c r="BR58" s="150"/>
      <c r="BS58" s="147"/>
      <c r="BT58" s="147"/>
      <c r="BU58" s="147"/>
      <c r="BV58" s="181"/>
      <c r="BW58" s="137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</row>
    <row r="59" spans="1:74" s="138" customFormat="1" ht="13.5" customHeight="1" thickBot="1">
      <c r="A59" s="128"/>
      <c r="C59" s="214"/>
      <c r="D59" s="216"/>
      <c r="E59" s="216"/>
      <c r="F59" s="217"/>
      <c r="G59" s="218"/>
      <c r="H59" s="219">
        <f>+H49+H48+H50+H51</f>
        <v>8</v>
      </c>
      <c r="I59" s="317">
        <f>I47+I46</f>
        <v>329521.1</v>
      </c>
      <c r="J59" s="220"/>
      <c r="K59" s="220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21"/>
    </row>
    <row r="60" spans="1:210" s="223" customFormat="1" ht="14.25" customHeight="1" thickBot="1">
      <c r="A60" s="224"/>
      <c r="B60" s="224"/>
      <c r="C60" s="2" t="s">
        <v>80</v>
      </c>
      <c r="D60" s="225"/>
      <c r="E60" s="225"/>
      <c r="F60" s="226"/>
      <c r="G60" s="227"/>
      <c r="H60" s="228"/>
      <c r="I60" s="318"/>
      <c r="J60" s="229"/>
      <c r="K60" s="229"/>
      <c r="L60" s="122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222"/>
      <c r="DS60" s="222"/>
      <c r="DT60" s="222"/>
      <c r="DU60" s="222"/>
      <c r="DV60" s="222"/>
      <c r="DW60" s="222"/>
      <c r="DX60" s="222"/>
      <c r="DY60" s="222"/>
      <c r="DZ60" s="222"/>
      <c r="EA60" s="222"/>
      <c r="EB60" s="222"/>
      <c r="EC60" s="222"/>
      <c r="ED60" s="222"/>
      <c r="EE60" s="222"/>
      <c r="EF60" s="222"/>
      <c r="EG60" s="222"/>
      <c r="EH60" s="222"/>
      <c r="EI60" s="222"/>
      <c r="EJ60" s="222"/>
      <c r="EK60" s="222"/>
      <c r="EL60" s="222"/>
      <c r="EM60" s="222"/>
      <c r="EN60" s="222"/>
      <c r="EO60" s="222"/>
      <c r="EP60" s="222"/>
      <c r="EQ60" s="222"/>
      <c r="ER60" s="222"/>
      <c r="ES60" s="222"/>
      <c r="ET60" s="222"/>
      <c r="EU60" s="222"/>
      <c r="EV60" s="222"/>
      <c r="EW60" s="222"/>
      <c r="EX60" s="222"/>
      <c r="EY60" s="222"/>
      <c r="EZ60" s="222"/>
      <c r="FA60" s="222"/>
      <c r="FB60" s="222"/>
      <c r="FC60" s="222"/>
      <c r="FD60" s="222"/>
      <c r="FE60" s="222"/>
      <c r="FF60" s="222"/>
      <c r="FG60" s="222"/>
      <c r="FH60" s="222"/>
      <c r="FI60" s="222"/>
      <c r="FJ60" s="222"/>
      <c r="FK60" s="222"/>
      <c r="FL60" s="222"/>
      <c r="FM60" s="222"/>
      <c r="FN60" s="222"/>
      <c r="FO60" s="222"/>
      <c r="FP60" s="222"/>
      <c r="FQ60" s="222"/>
      <c r="FR60" s="222"/>
      <c r="FS60" s="222"/>
      <c r="FT60" s="222"/>
      <c r="FU60" s="222"/>
      <c r="FV60" s="222"/>
      <c r="FW60" s="222"/>
      <c r="FX60" s="222"/>
      <c r="FY60" s="222"/>
      <c r="FZ60" s="222"/>
      <c r="GA60" s="222"/>
      <c r="GB60" s="222"/>
      <c r="GC60" s="222"/>
      <c r="GD60" s="222"/>
      <c r="GE60" s="222"/>
      <c r="GF60" s="222"/>
      <c r="GG60" s="222"/>
      <c r="GH60" s="222"/>
      <c r="GI60" s="222"/>
      <c r="GJ60" s="222"/>
      <c r="GK60" s="222"/>
      <c r="GL60" s="222"/>
      <c r="GM60" s="222"/>
      <c r="GN60" s="222"/>
      <c r="GO60" s="222"/>
      <c r="GP60" s="222"/>
      <c r="GQ60" s="222"/>
      <c r="GR60" s="222"/>
      <c r="GS60" s="222"/>
      <c r="GT60" s="222"/>
      <c r="GU60" s="222"/>
      <c r="GV60" s="222"/>
      <c r="GW60" s="222"/>
      <c r="GX60" s="222"/>
      <c r="GY60" s="222"/>
      <c r="GZ60" s="222"/>
      <c r="HA60" s="222"/>
      <c r="HB60" s="222"/>
    </row>
    <row r="61" spans="1:75" ht="13.5" customHeight="1">
      <c r="A61" s="230"/>
      <c r="B61" s="230"/>
      <c r="C61" s="2" t="s">
        <v>81</v>
      </c>
      <c r="D61" s="16"/>
      <c r="E61" s="16"/>
      <c r="F61" s="16"/>
      <c r="G61" s="46"/>
      <c r="H61" s="12"/>
      <c r="I61" s="304"/>
      <c r="J61" s="122"/>
      <c r="K61" s="122"/>
      <c r="L61" s="236"/>
      <c r="M61" s="517" t="s">
        <v>73</v>
      </c>
      <c r="N61" s="518"/>
      <c r="O61" s="518"/>
      <c r="P61" s="518"/>
      <c r="Q61" s="518"/>
      <c r="R61" s="518"/>
      <c r="S61" s="518"/>
      <c r="T61" s="518"/>
      <c r="U61" s="518"/>
      <c r="V61" s="519"/>
      <c r="W61" s="520" t="s">
        <v>74</v>
      </c>
      <c r="X61" s="520"/>
      <c r="Y61" s="520"/>
      <c r="Z61" s="520" t="s">
        <v>76</v>
      </c>
      <c r="AA61" s="520"/>
      <c r="AB61" s="520"/>
      <c r="AC61" s="520" t="s">
        <v>75</v>
      </c>
      <c r="AD61" s="520"/>
      <c r="AE61" s="520"/>
      <c r="AF61" s="520" t="s">
        <v>13</v>
      </c>
      <c r="AG61" s="520"/>
      <c r="AH61" s="522"/>
      <c r="AI61" s="522" t="s">
        <v>12</v>
      </c>
      <c r="AJ61" s="518"/>
      <c r="AK61" s="518"/>
      <c r="AL61" s="523"/>
      <c r="AM61" s="521"/>
      <c r="AN61" s="521"/>
      <c r="AO61" s="521"/>
      <c r="AP61" s="251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</row>
    <row r="62" spans="1:75" ht="18" customHeight="1" thickBot="1">
      <c r="A62" s="2"/>
      <c r="B62" s="2"/>
      <c r="C62" s="2" t="s">
        <v>85</v>
      </c>
      <c r="D62" s="232"/>
      <c r="E62" s="232"/>
      <c r="F62" s="233"/>
      <c r="G62" s="234"/>
      <c r="H62" s="235"/>
      <c r="I62" s="319"/>
      <c r="J62" s="236"/>
      <c r="K62" s="236"/>
      <c r="L62" s="236"/>
      <c r="M62" s="510" t="s">
        <v>88</v>
      </c>
      <c r="N62" s="511"/>
      <c r="O62" s="511"/>
      <c r="P62" s="511"/>
      <c r="Q62" s="511"/>
      <c r="R62" s="511"/>
      <c r="S62" s="511"/>
      <c r="T62" s="511"/>
      <c r="U62" s="511"/>
      <c r="V62" s="512"/>
      <c r="W62" s="513">
        <v>17.48</v>
      </c>
      <c r="X62" s="513"/>
      <c r="Y62" s="513"/>
      <c r="Z62" s="513"/>
      <c r="AA62" s="513"/>
      <c r="AB62" s="513"/>
      <c r="AC62" s="513"/>
      <c r="AD62" s="513"/>
      <c r="AE62" s="513"/>
      <c r="AF62" s="524"/>
      <c r="AG62" s="524"/>
      <c r="AH62" s="525"/>
      <c r="AI62" s="526"/>
      <c r="AJ62" s="527"/>
      <c r="AK62" s="527"/>
      <c r="AL62" s="528"/>
      <c r="AM62" s="529"/>
      <c r="AN62" s="529"/>
      <c r="AO62" s="529"/>
      <c r="AP62" s="251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4:75" ht="12.75">
      <c r="D63" s="232"/>
      <c r="E63" s="232"/>
      <c r="F63" s="233"/>
      <c r="G63" s="234"/>
      <c r="H63" s="235"/>
      <c r="I63" s="319"/>
      <c r="J63" s="236"/>
      <c r="K63" s="236"/>
      <c r="L63" s="236"/>
      <c r="M63" s="251" t="s">
        <v>98</v>
      </c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ht="12.75">
      <c r="A64" s="230"/>
      <c r="B64" s="230"/>
      <c r="D64" s="232"/>
      <c r="E64" s="232"/>
      <c r="F64" s="233"/>
      <c r="G64" s="234"/>
      <c r="H64" s="235"/>
      <c r="I64" s="319"/>
      <c r="J64" s="236"/>
      <c r="K64" s="236"/>
      <c r="L64" s="236"/>
      <c r="M64" s="251" t="s">
        <v>97</v>
      </c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4.5" customHeight="1">
      <c r="A65" s="6"/>
      <c r="B65" s="6"/>
      <c r="D65" s="232"/>
      <c r="E65" s="232"/>
      <c r="F65" s="233"/>
      <c r="G65" s="234"/>
      <c r="H65" s="235"/>
      <c r="I65" s="319"/>
      <c r="J65" s="236"/>
      <c r="K65" s="23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3:75" ht="12.75">
      <c r="C66" s="231"/>
      <c r="D66" s="232"/>
      <c r="E66" s="232"/>
      <c r="F66" s="233"/>
      <c r="G66" s="234"/>
      <c r="H66" s="235"/>
      <c r="I66" s="319"/>
      <c r="J66" s="236"/>
      <c r="K66" s="23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3:11" ht="12.75">
      <c r="C67" s="231"/>
      <c r="D67" s="232"/>
      <c r="E67" s="232"/>
      <c r="F67" s="233"/>
      <c r="G67" s="234"/>
      <c r="H67" s="235"/>
      <c r="I67" s="319"/>
      <c r="J67" s="236"/>
      <c r="K67" s="236"/>
    </row>
    <row r="68" spans="3:11" ht="12.75">
      <c r="C68" s="231"/>
      <c r="D68" s="232"/>
      <c r="E68" s="232"/>
      <c r="F68" s="233"/>
      <c r="G68" s="237"/>
      <c r="H68" s="232"/>
      <c r="I68" s="320"/>
      <c r="J68" s="236"/>
      <c r="K68" s="236"/>
    </row>
    <row r="69" spans="3:11" ht="12.75">
      <c r="C69" s="231"/>
      <c r="D69" s="232"/>
      <c r="E69" s="232"/>
      <c r="F69" s="233"/>
      <c r="G69" s="237"/>
      <c r="H69" s="232"/>
      <c r="I69" s="320"/>
      <c r="J69" s="236"/>
      <c r="K69" s="236"/>
    </row>
    <row r="70" spans="3:11" ht="12.75">
      <c r="C70" s="231"/>
      <c r="D70" s="232"/>
      <c r="E70" s="232"/>
      <c r="F70" s="233"/>
      <c r="G70" s="237"/>
      <c r="H70" s="232"/>
      <c r="I70" s="320"/>
      <c r="J70" s="236"/>
      <c r="K70" s="236"/>
    </row>
    <row r="71" spans="3:11" ht="12.75">
      <c r="C71" s="231"/>
      <c r="D71" s="232"/>
      <c r="E71" s="232"/>
      <c r="F71" s="233"/>
      <c r="G71" s="237"/>
      <c r="H71" s="232"/>
      <c r="I71" s="320"/>
      <c r="J71" s="236"/>
      <c r="K71" s="236"/>
    </row>
    <row r="72" spans="3:11" ht="12.75">
      <c r="C72" s="231"/>
      <c r="D72" s="232"/>
      <c r="E72" s="232"/>
      <c r="F72" s="233"/>
      <c r="G72" s="237"/>
      <c r="H72" s="232"/>
      <c r="I72" s="320"/>
      <c r="J72" s="236"/>
      <c r="K72" s="236"/>
    </row>
    <row r="73" spans="3:11" ht="12.75">
      <c r="C73" s="231"/>
      <c r="D73" s="232"/>
      <c r="E73" s="232"/>
      <c r="F73" s="233"/>
      <c r="G73" s="237"/>
      <c r="H73" s="232"/>
      <c r="I73" s="320"/>
      <c r="J73" s="236"/>
      <c r="K73" s="236"/>
    </row>
    <row r="74" spans="3:11" ht="12.75">
      <c r="C74" s="231"/>
      <c r="D74" s="232"/>
      <c r="E74" s="232"/>
      <c r="F74" s="233"/>
      <c r="G74" s="237"/>
      <c r="H74" s="232"/>
      <c r="I74" s="320"/>
      <c r="J74" s="236"/>
      <c r="K74" s="236"/>
    </row>
    <row r="75" spans="3:11" ht="12.75">
      <c r="C75" s="231"/>
      <c r="D75" s="232"/>
      <c r="E75" s="232"/>
      <c r="F75" s="233"/>
      <c r="G75" s="237"/>
      <c r="H75" s="232"/>
      <c r="I75" s="320"/>
      <c r="J75" s="236"/>
      <c r="K75" s="236"/>
    </row>
    <row r="76" spans="3:11" ht="12.75">
      <c r="C76" s="231"/>
      <c r="D76" s="232"/>
      <c r="E76" s="232"/>
      <c r="F76" s="233"/>
      <c r="G76" s="237"/>
      <c r="H76" s="232"/>
      <c r="I76" s="320"/>
      <c r="J76" s="236"/>
      <c r="K76" s="236"/>
    </row>
    <row r="77" spans="3:11" ht="12.75">
      <c r="C77" s="231"/>
      <c r="D77" s="232"/>
      <c r="E77" s="232"/>
      <c r="F77" s="233"/>
      <c r="G77" s="237"/>
      <c r="H77" s="232"/>
      <c r="I77" s="320"/>
      <c r="J77" s="236"/>
      <c r="K77" s="236"/>
    </row>
    <row r="78" spans="3:11" ht="12.75">
      <c r="C78" s="231"/>
      <c r="D78" s="232"/>
      <c r="E78" s="232"/>
      <c r="F78" s="233"/>
      <c r="G78" s="237"/>
      <c r="H78" s="232"/>
      <c r="I78" s="320"/>
      <c r="J78" s="236"/>
      <c r="K78" s="236"/>
    </row>
    <row r="79" spans="3:11" ht="12.75">
      <c r="C79" s="231"/>
      <c r="D79" s="232"/>
      <c r="E79" s="232"/>
      <c r="F79" s="233"/>
      <c r="G79" s="237"/>
      <c r="H79" s="232"/>
      <c r="I79" s="320"/>
      <c r="J79" s="236"/>
      <c r="K79" s="236"/>
    </row>
    <row r="80" spans="3:11" ht="12.75">
      <c r="C80" s="231"/>
      <c r="D80" s="232"/>
      <c r="E80" s="232"/>
      <c r="F80" s="233"/>
      <c r="G80" s="237"/>
      <c r="H80" s="232"/>
      <c r="I80" s="320"/>
      <c r="J80" s="236"/>
      <c r="K80" s="236"/>
    </row>
    <row r="81" spans="3:11" ht="12.75">
      <c r="C81" s="231"/>
      <c r="D81" s="232"/>
      <c r="E81" s="232"/>
      <c r="F81" s="233"/>
      <c r="G81" s="237"/>
      <c r="H81" s="232"/>
      <c r="I81" s="320"/>
      <c r="J81" s="236"/>
      <c r="K81" s="236"/>
    </row>
    <row r="82" spans="3:11" ht="12.75">
      <c r="C82" s="231"/>
      <c r="D82" s="232"/>
      <c r="E82" s="232"/>
      <c r="F82" s="233"/>
      <c r="G82" s="237"/>
      <c r="H82" s="232"/>
      <c r="I82" s="320"/>
      <c r="J82" s="236"/>
      <c r="K82" s="236"/>
    </row>
    <row r="83" spans="3:11" ht="12.75">
      <c r="C83" s="231"/>
      <c r="D83" s="232"/>
      <c r="E83" s="232"/>
      <c r="F83" s="233"/>
      <c r="G83" s="237"/>
      <c r="H83" s="232"/>
      <c r="I83" s="320"/>
      <c r="J83" s="236"/>
      <c r="K83" s="236"/>
    </row>
    <row r="84" spans="3:11" ht="12.75">
      <c r="C84" s="231"/>
      <c r="D84" s="232"/>
      <c r="E84" s="232"/>
      <c r="F84" s="233"/>
      <c r="G84" s="237"/>
      <c r="H84" s="232"/>
      <c r="I84" s="320"/>
      <c r="J84" s="236"/>
      <c r="K84" s="236"/>
    </row>
    <row r="85" spans="3:11" ht="12.75">
      <c r="C85" s="231"/>
      <c r="D85" s="232"/>
      <c r="E85" s="232"/>
      <c r="F85" s="233"/>
      <c r="G85" s="237"/>
      <c r="H85" s="232"/>
      <c r="I85" s="320"/>
      <c r="J85" s="236"/>
      <c r="K85" s="236"/>
    </row>
    <row r="86" spans="3:11" ht="12.75">
      <c r="C86" s="231"/>
      <c r="D86" s="232"/>
      <c r="E86" s="232"/>
      <c r="F86" s="233"/>
      <c r="G86" s="237"/>
      <c r="H86" s="232"/>
      <c r="I86" s="320"/>
      <c r="J86" s="236"/>
      <c r="K86" s="236"/>
    </row>
    <row r="87" spans="3:11" ht="12.75">
      <c r="C87" s="231"/>
      <c r="D87" s="232"/>
      <c r="E87" s="232"/>
      <c r="F87" s="233"/>
      <c r="G87" s="237"/>
      <c r="H87" s="232"/>
      <c r="I87" s="320"/>
      <c r="J87" s="236"/>
      <c r="K87" s="236"/>
    </row>
    <row r="88" spans="3:11" ht="12.75">
      <c r="C88" s="231"/>
      <c r="D88" s="232"/>
      <c r="E88" s="232"/>
      <c r="F88" s="233"/>
      <c r="G88" s="237"/>
      <c r="H88" s="232"/>
      <c r="I88" s="320"/>
      <c r="J88" s="236"/>
      <c r="K88" s="236"/>
    </row>
    <row r="89" spans="3:11" ht="12.75">
      <c r="C89" s="231"/>
      <c r="D89" s="232"/>
      <c r="E89" s="232"/>
      <c r="F89" s="233"/>
      <c r="G89" s="237"/>
      <c r="H89" s="232"/>
      <c r="I89" s="320"/>
      <c r="J89" s="236"/>
      <c r="K89" s="236"/>
    </row>
    <row r="90" spans="3:11" ht="12.75">
      <c r="C90" s="231"/>
      <c r="D90" s="232"/>
      <c r="E90" s="232"/>
      <c r="F90" s="233"/>
      <c r="G90" s="237"/>
      <c r="H90" s="232"/>
      <c r="I90" s="320"/>
      <c r="J90" s="236"/>
      <c r="K90" s="236"/>
    </row>
    <row r="91" spans="3:11" ht="12.75">
      <c r="C91" s="231"/>
      <c r="D91" s="232"/>
      <c r="E91" s="232"/>
      <c r="F91" s="233"/>
      <c r="G91" s="237"/>
      <c r="H91" s="232"/>
      <c r="I91" s="320"/>
      <c r="J91" s="236"/>
      <c r="K91" s="236"/>
    </row>
    <row r="92" spans="3:11" ht="12.75">
      <c r="C92" s="231"/>
      <c r="D92" s="232"/>
      <c r="E92" s="232"/>
      <c r="F92" s="233"/>
      <c r="G92" s="237"/>
      <c r="H92" s="232"/>
      <c r="I92" s="320"/>
      <c r="J92" s="236"/>
      <c r="K92" s="236"/>
    </row>
    <row r="93" spans="3:11" ht="12.75">
      <c r="C93" s="231"/>
      <c r="D93" s="232"/>
      <c r="E93" s="232"/>
      <c r="F93" s="233"/>
      <c r="G93" s="237"/>
      <c r="H93" s="232"/>
      <c r="I93" s="320"/>
      <c r="J93" s="236"/>
      <c r="K93" s="236"/>
    </row>
    <row r="94" spans="3:11" ht="12.75">
      <c r="C94" s="231"/>
      <c r="D94" s="232"/>
      <c r="E94" s="232"/>
      <c r="F94" s="233"/>
      <c r="G94" s="237"/>
      <c r="H94" s="232"/>
      <c r="I94" s="320"/>
      <c r="J94" s="236"/>
      <c r="K94" s="236"/>
    </row>
    <row r="95" spans="3:11" ht="12.75">
      <c r="C95" s="231"/>
      <c r="D95" s="232"/>
      <c r="E95" s="232"/>
      <c r="F95" s="233"/>
      <c r="G95" s="237"/>
      <c r="H95" s="232"/>
      <c r="I95" s="320"/>
      <c r="J95" s="236"/>
      <c r="K95" s="236"/>
    </row>
    <row r="96" spans="3:11" ht="12.75">
      <c r="C96" s="231"/>
      <c r="D96" s="232"/>
      <c r="E96" s="232"/>
      <c r="F96" s="233"/>
      <c r="G96" s="237"/>
      <c r="H96" s="232"/>
      <c r="I96" s="320"/>
      <c r="J96" s="236"/>
      <c r="K96" s="236"/>
    </row>
    <row r="97" spans="3:11" ht="12.75">
      <c r="C97" s="231"/>
      <c r="D97" s="232"/>
      <c r="E97" s="232"/>
      <c r="F97" s="233"/>
      <c r="G97" s="237"/>
      <c r="H97" s="232"/>
      <c r="I97" s="320"/>
      <c r="J97" s="236"/>
      <c r="K97" s="236"/>
    </row>
    <row r="98" spans="3:11" ht="12.75">
      <c r="C98" s="231"/>
      <c r="D98" s="232"/>
      <c r="E98" s="232"/>
      <c r="F98" s="233"/>
      <c r="G98" s="237"/>
      <c r="H98" s="232"/>
      <c r="I98" s="320"/>
      <c r="J98" s="236"/>
      <c r="K98" s="236"/>
    </row>
    <row r="99" spans="3:11" ht="12.75">
      <c r="C99" s="231"/>
      <c r="D99" s="232"/>
      <c r="E99" s="232"/>
      <c r="F99" s="233"/>
      <c r="G99" s="237"/>
      <c r="H99" s="232"/>
      <c r="I99" s="320"/>
      <c r="J99" s="236"/>
      <c r="K99" s="236"/>
    </row>
    <row r="100" spans="3:11" ht="12.75">
      <c r="C100" s="231"/>
      <c r="D100" s="232"/>
      <c r="E100" s="232"/>
      <c r="F100" s="233"/>
      <c r="G100" s="237"/>
      <c r="H100" s="232"/>
      <c r="I100" s="320"/>
      <c r="J100" s="236"/>
      <c r="K100" s="236"/>
    </row>
    <row r="101" spans="3:11" ht="12.75">
      <c r="C101" s="231"/>
      <c r="D101" s="232"/>
      <c r="E101" s="232"/>
      <c r="F101" s="233"/>
      <c r="G101" s="237"/>
      <c r="H101" s="232"/>
      <c r="I101" s="320"/>
      <c r="J101" s="236"/>
      <c r="K101" s="236"/>
    </row>
    <row r="102" spans="3:11" ht="12.75">
      <c r="C102" s="231"/>
      <c r="D102" s="232"/>
      <c r="E102" s="232"/>
      <c r="F102" s="233"/>
      <c r="G102" s="237"/>
      <c r="H102" s="232"/>
      <c r="I102" s="320"/>
      <c r="J102" s="236"/>
      <c r="K102" s="236"/>
    </row>
    <row r="103" spans="3:11" ht="12.75">
      <c r="C103" s="231"/>
      <c r="D103" s="232"/>
      <c r="E103" s="232"/>
      <c r="F103" s="233"/>
      <c r="G103" s="237"/>
      <c r="H103" s="232"/>
      <c r="I103" s="320"/>
      <c r="J103" s="236"/>
      <c r="K103" s="236"/>
    </row>
    <row r="104" spans="3:11" ht="12.75">
      <c r="C104" s="231"/>
      <c r="D104" s="232"/>
      <c r="E104" s="232"/>
      <c r="F104" s="233"/>
      <c r="G104" s="237"/>
      <c r="H104" s="232"/>
      <c r="I104" s="320"/>
      <c r="J104" s="236"/>
      <c r="K104" s="236"/>
    </row>
    <row r="105" spans="3:11" ht="12.75">
      <c r="C105" s="231"/>
      <c r="D105" s="232"/>
      <c r="E105" s="232"/>
      <c r="F105" s="233"/>
      <c r="G105" s="237"/>
      <c r="H105" s="232"/>
      <c r="I105" s="320"/>
      <c r="J105" s="236"/>
      <c r="K105" s="236"/>
    </row>
    <row r="106" spans="3:11" ht="12.75">
      <c r="C106" s="231"/>
      <c r="D106" s="232"/>
      <c r="E106" s="232"/>
      <c r="F106" s="233"/>
      <c r="G106" s="237"/>
      <c r="H106" s="232"/>
      <c r="I106" s="320"/>
      <c r="J106" s="236"/>
      <c r="K106" s="236"/>
    </row>
    <row r="107" spans="3:11" ht="12.75">
      <c r="C107" s="231"/>
      <c r="D107" s="232"/>
      <c r="E107" s="232"/>
      <c r="F107" s="233"/>
      <c r="G107" s="237"/>
      <c r="H107" s="232"/>
      <c r="I107" s="320"/>
      <c r="J107" s="236"/>
      <c r="K107" s="236"/>
    </row>
    <row r="108" spans="3:11" ht="12.75">
      <c r="C108" s="231"/>
      <c r="D108" s="232"/>
      <c r="E108" s="232"/>
      <c r="F108" s="233"/>
      <c r="G108" s="237"/>
      <c r="H108" s="232"/>
      <c r="I108" s="320"/>
      <c r="J108" s="236"/>
      <c r="K108" s="236"/>
    </row>
    <row r="109" spans="3:11" ht="12.75">
      <c r="C109" s="231"/>
      <c r="D109" s="232"/>
      <c r="E109" s="232"/>
      <c r="F109" s="233"/>
      <c r="G109" s="237"/>
      <c r="H109" s="232"/>
      <c r="I109" s="320"/>
      <c r="J109" s="236"/>
      <c r="K109" s="236"/>
    </row>
    <row r="110" spans="3:11" ht="12.75">
      <c r="C110" s="231"/>
      <c r="D110" s="232"/>
      <c r="E110" s="232"/>
      <c r="F110" s="233"/>
      <c r="G110" s="237"/>
      <c r="H110" s="232"/>
      <c r="I110" s="320"/>
      <c r="J110" s="236"/>
      <c r="K110" s="236"/>
    </row>
    <row r="111" spans="3:11" ht="12.75">
      <c r="C111" s="231"/>
      <c r="D111" s="232"/>
      <c r="E111" s="232"/>
      <c r="F111" s="233"/>
      <c r="G111" s="237"/>
      <c r="H111" s="232"/>
      <c r="I111" s="320"/>
      <c r="J111" s="236"/>
      <c r="K111" s="236"/>
    </row>
    <row r="112" spans="3:11" ht="12.75">
      <c r="C112" s="231"/>
      <c r="D112" s="232"/>
      <c r="E112" s="232"/>
      <c r="F112" s="233"/>
      <c r="G112" s="237"/>
      <c r="H112" s="232"/>
      <c r="I112" s="320"/>
      <c r="J112" s="236"/>
      <c r="K112" s="236"/>
    </row>
    <row r="113" spans="3:11" ht="12.75">
      <c r="C113" s="231"/>
      <c r="D113" s="232"/>
      <c r="E113" s="232"/>
      <c r="F113" s="233"/>
      <c r="G113" s="237"/>
      <c r="H113" s="232"/>
      <c r="I113" s="320"/>
      <c r="J113" s="236"/>
      <c r="K113" s="236"/>
    </row>
    <row r="114" spans="3:11" ht="12.75">
      <c r="C114" s="231"/>
      <c r="D114" s="232"/>
      <c r="E114" s="232"/>
      <c r="F114" s="233"/>
      <c r="G114" s="237"/>
      <c r="H114" s="232"/>
      <c r="I114" s="320"/>
      <c r="J114" s="236"/>
      <c r="K114" s="236"/>
    </row>
    <row r="115" spans="3:11" ht="12.75">
      <c r="C115" s="231"/>
      <c r="D115" s="232"/>
      <c r="E115" s="232"/>
      <c r="F115" s="233"/>
      <c r="G115" s="237"/>
      <c r="H115" s="232"/>
      <c r="I115" s="320"/>
      <c r="J115" s="236"/>
      <c r="K115" s="236"/>
    </row>
    <row r="116" spans="3:11" ht="12.75">
      <c r="C116" s="231"/>
      <c r="D116" s="232"/>
      <c r="E116" s="232"/>
      <c r="F116" s="233"/>
      <c r="G116" s="237"/>
      <c r="H116" s="232"/>
      <c r="I116" s="320"/>
      <c r="J116" s="236"/>
      <c r="K116" s="236"/>
    </row>
    <row r="117" spans="3:11" ht="12.75">
      <c r="C117" s="231"/>
      <c r="D117" s="232"/>
      <c r="E117" s="232"/>
      <c r="F117" s="233"/>
      <c r="G117" s="237"/>
      <c r="H117" s="232"/>
      <c r="I117" s="320"/>
      <c r="J117" s="236"/>
      <c r="K117" s="236"/>
    </row>
    <row r="118" spans="3:11" ht="12.75">
      <c r="C118" s="231"/>
      <c r="D118" s="232"/>
      <c r="E118" s="232"/>
      <c r="F118" s="233"/>
      <c r="G118" s="237"/>
      <c r="H118" s="232"/>
      <c r="I118" s="320"/>
      <c r="J118" s="236"/>
      <c r="K118" s="236"/>
    </row>
    <row r="119" spans="3:11" ht="12.75">
      <c r="C119" s="231"/>
      <c r="D119" s="232"/>
      <c r="E119" s="232"/>
      <c r="F119" s="233"/>
      <c r="G119" s="237"/>
      <c r="H119" s="232"/>
      <c r="I119" s="320"/>
      <c r="J119" s="236"/>
      <c r="K119" s="236"/>
    </row>
    <row r="120" spans="3:11" ht="12.75">
      <c r="C120" s="231"/>
      <c r="D120" s="232"/>
      <c r="E120" s="232"/>
      <c r="F120" s="233"/>
      <c r="G120" s="237"/>
      <c r="H120" s="232"/>
      <c r="I120" s="320"/>
      <c r="J120" s="236"/>
      <c r="K120" s="236"/>
    </row>
    <row r="121" spans="3:11" ht="12.75">
      <c r="C121" s="231"/>
      <c r="D121" s="232"/>
      <c r="E121" s="232"/>
      <c r="F121" s="233"/>
      <c r="G121" s="237"/>
      <c r="H121" s="232"/>
      <c r="I121" s="320"/>
      <c r="J121" s="236"/>
      <c r="K121" s="236"/>
    </row>
    <row r="122" spans="3:11" ht="12.75">
      <c r="C122" s="231"/>
      <c r="D122" s="232"/>
      <c r="E122" s="232"/>
      <c r="F122" s="233"/>
      <c r="G122" s="237"/>
      <c r="H122" s="232"/>
      <c r="I122" s="320"/>
      <c r="J122" s="236"/>
      <c r="K122" s="236"/>
    </row>
    <row r="123" spans="3:11" ht="12.75">
      <c r="C123" s="231"/>
      <c r="D123" s="232"/>
      <c r="E123" s="232"/>
      <c r="F123" s="233"/>
      <c r="G123" s="237"/>
      <c r="H123" s="232"/>
      <c r="I123" s="320"/>
      <c r="J123" s="236"/>
      <c r="K123" s="236"/>
    </row>
    <row r="124" spans="3:11" ht="12.75">
      <c r="C124" s="231"/>
      <c r="D124" s="232"/>
      <c r="E124" s="232"/>
      <c r="F124" s="233"/>
      <c r="G124" s="237"/>
      <c r="H124" s="232"/>
      <c r="I124" s="320"/>
      <c r="J124" s="236"/>
      <c r="K124" s="236"/>
    </row>
    <row r="125" spans="3:11" ht="12.75">
      <c r="C125" s="231"/>
      <c r="D125" s="232"/>
      <c r="E125" s="232"/>
      <c r="F125" s="233"/>
      <c r="G125" s="237"/>
      <c r="H125" s="232"/>
      <c r="I125" s="320"/>
      <c r="J125" s="236"/>
      <c r="K125" s="236"/>
    </row>
    <row r="126" spans="3:11" ht="12.75">
      <c r="C126" s="231"/>
      <c r="D126" s="232"/>
      <c r="E126" s="232"/>
      <c r="F126" s="233"/>
      <c r="G126" s="237"/>
      <c r="H126" s="232"/>
      <c r="I126" s="320"/>
      <c r="J126" s="236"/>
      <c r="K126" s="236"/>
    </row>
    <row r="127" spans="3:11" ht="12.75">
      <c r="C127" s="231"/>
      <c r="D127" s="232"/>
      <c r="E127" s="232"/>
      <c r="F127" s="233"/>
      <c r="G127" s="237"/>
      <c r="H127" s="232"/>
      <c r="I127" s="320"/>
      <c r="J127" s="236"/>
      <c r="K127" s="236"/>
    </row>
    <row r="128" spans="3:11" ht="12.75">
      <c r="C128" s="231"/>
      <c r="D128" s="232"/>
      <c r="E128" s="232"/>
      <c r="F128" s="233"/>
      <c r="G128" s="237"/>
      <c r="H128" s="232"/>
      <c r="I128" s="320"/>
      <c r="J128" s="236"/>
      <c r="K128" s="236"/>
    </row>
    <row r="129" spans="3:11" ht="12.75">
      <c r="C129" s="231"/>
      <c r="D129" s="232"/>
      <c r="E129" s="232"/>
      <c r="F129" s="233"/>
      <c r="G129" s="237"/>
      <c r="H129" s="232"/>
      <c r="I129" s="320"/>
      <c r="J129" s="236"/>
      <c r="K129" s="236"/>
    </row>
    <row r="130" spans="3:11" ht="12.75">
      <c r="C130" s="231"/>
      <c r="D130" s="232"/>
      <c r="E130" s="232"/>
      <c r="F130" s="233"/>
      <c r="G130" s="237"/>
      <c r="H130" s="232"/>
      <c r="I130" s="320"/>
      <c r="J130" s="236"/>
      <c r="K130" s="236"/>
    </row>
    <row r="131" spans="3:11" ht="12.75">
      <c r="C131" s="231"/>
      <c r="D131" s="232"/>
      <c r="E131" s="232"/>
      <c r="F131" s="233"/>
      <c r="G131" s="237"/>
      <c r="H131" s="232"/>
      <c r="I131" s="320"/>
      <c r="J131" s="236"/>
      <c r="K131" s="236"/>
    </row>
    <row r="132" spans="3:11" ht="12.75">
      <c r="C132" s="231"/>
      <c r="D132" s="232"/>
      <c r="E132" s="232"/>
      <c r="F132" s="233"/>
      <c r="G132" s="237"/>
      <c r="H132" s="232"/>
      <c r="I132" s="320"/>
      <c r="J132" s="236"/>
      <c r="K132" s="236"/>
    </row>
    <row r="133" spans="3:11" ht="12.75">
      <c r="C133" s="231"/>
      <c r="D133" s="232"/>
      <c r="E133" s="232"/>
      <c r="F133" s="233"/>
      <c r="G133" s="237"/>
      <c r="H133" s="232"/>
      <c r="I133" s="320"/>
      <c r="J133" s="236"/>
      <c r="K133" s="236"/>
    </row>
    <row r="134" spans="3:11" ht="12.75">
      <c r="C134" s="231"/>
      <c r="D134" s="232"/>
      <c r="E134" s="232"/>
      <c r="F134" s="233"/>
      <c r="G134" s="237"/>
      <c r="H134" s="232"/>
      <c r="I134" s="320"/>
      <c r="J134" s="236"/>
      <c r="K134" s="236"/>
    </row>
    <row r="135" spans="3:11" ht="12.75">
      <c r="C135" s="231"/>
      <c r="D135" s="232"/>
      <c r="E135" s="232"/>
      <c r="F135" s="233"/>
      <c r="G135" s="237"/>
      <c r="H135" s="232"/>
      <c r="I135" s="320"/>
      <c r="J135" s="236"/>
      <c r="K135" s="236"/>
    </row>
    <row r="136" spans="3:11" ht="12.75">
      <c r="C136" s="231"/>
      <c r="D136" s="232"/>
      <c r="E136" s="232"/>
      <c r="F136" s="233"/>
      <c r="G136" s="237"/>
      <c r="H136" s="232"/>
      <c r="I136" s="320"/>
      <c r="J136" s="236"/>
      <c r="K136" s="236"/>
    </row>
    <row r="137" spans="3:11" ht="12.75">
      <c r="C137" s="231"/>
      <c r="D137" s="232"/>
      <c r="E137" s="232"/>
      <c r="F137" s="233"/>
      <c r="G137" s="237"/>
      <c r="H137" s="232"/>
      <c r="I137" s="320"/>
      <c r="J137" s="236"/>
      <c r="K137" s="236"/>
    </row>
    <row r="138" spans="3:11" ht="12.75">
      <c r="C138" s="231"/>
      <c r="D138" s="232"/>
      <c r="E138" s="232"/>
      <c r="F138" s="233"/>
      <c r="G138" s="237"/>
      <c r="H138" s="232"/>
      <c r="I138" s="320"/>
      <c r="J138" s="236"/>
      <c r="K138" s="236"/>
    </row>
    <row r="139" spans="3:11" ht="12.75">
      <c r="C139" s="231"/>
      <c r="D139" s="232"/>
      <c r="E139" s="232"/>
      <c r="F139" s="233"/>
      <c r="G139" s="237"/>
      <c r="H139" s="232"/>
      <c r="I139" s="320"/>
      <c r="J139" s="236"/>
      <c r="K139" s="236"/>
    </row>
    <row r="140" spans="3:11" ht="12.75">
      <c r="C140" s="231"/>
      <c r="D140" s="232"/>
      <c r="E140" s="232"/>
      <c r="F140" s="233"/>
      <c r="G140" s="237"/>
      <c r="H140" s="232"/>
      <c r="I140" s="320"/>
      <c r="J140" s="236"/>
      <c r="K140" s="236"/>
    </row>
    <row r="141" spans="3:11" ht="12.75">
      <c r="C141" s="231"/>
      <c r="D141" s="232"/>
      <c r="E141" s="232"/>
      <c r="F141" s="233"/>
      <c r="G141" s="237"/>
      <c r="H141" s="232"/>
      <c r="I141" s="320"/>
      <c r="J141" s="236"/>
      <c r="K141" s="236"/>
    </row>
    <row r="142" spans="3:11" ht="12.75">
      <c r="C142" s="231"/>
      <c r="D142" s="232"/>
      <c r="E142" s="232"/>
      <c r="F142" s="233"/>
      <c r="G142" s="237"/>
      <c r="H142" s="232"/>
      <c r="I142" s="320"/>
      <c r="J142" s="236"/>
      <c r="K142" s="236"/>
    </row>
    <row r="143" spans="3:11" ht="12.75">
      <c r="C143" s="231"/>
      <c r="D143" s="232"/>
      <c r="E143" s="232"/>
      <c r="F143" s="233"/>
      <c r="G143" s="237"/>
      <c r="H143" s="232"/>
      <c r="I143" s="320"/>
      <c r="J143" s="236"/>
      <c r="K143" s="236"/>
    </row>
    <row r="144" spans="3:11" ht="12.75">
      <c r="C144" s="231"/>
      <c r="D144" s="232"/>
      <c r="E144" s="232"/>
      <c r="F144" s="233"/>
      <c r="G144" s="237"/>
      <c r="H144" s="232"/>
      <c r="I144" s="320"/>
      <c r="J144" s="236"/>
      <c r="K144" s="236"/>
    </row>
    <row r="145" spans="3:11" ht="12.75">
      <c r="C145" s="231"/>
      <c r="D145" s="232"/>
      <c r="E145" s="232"/>
      <c r="F145" s="233"/>
      <c r="G145" s="237"/>
      <c r="H145" s="232"/>
      <c r="I145" s="320"/>
      <c r="J145" s="236"/>
      <c r="K145" s="236"/>
    </row>
    <row r="146" spans="3:11" ht="12.75">
      <c r="C146" s="231"/>
      <c r="D146" s="232"/>
      <c r="E146" s="232"/>
      <c r="F146" s="233"/>
      <c r="G146" s="237"/>
      <c r="H146" s="232"/>
      <c r="I146" s="320"/>
      <c r="J146" s="236"/>
      <c r="K146" s="236"/>
    </row>
    <row r="147" spans="3:11" ht="12.75">
      <c r="C147" s="231"/>
      <c r="D147" s="232"/>
      <c r="E147" s="232"/>
      <c r="F147" s="233"/>
      <c r="G147" s="237"/>
      <c r="H147" s="232"/>
      <c r="I147" s="320"/>
      <c r="J147" s="236"/>
      <c r="K147" s="236"/>
    </row>
    <row r="148" spans="3:11" ht="12.75">
      <c r="C148" s="231"/>
      <c r="D148" s="232"/>
      <c r="E148" s="232"/>
      <c r="F148" s="233"/>
      <c r="G148" s="237"/>
      <c r="H148" s="232"/>
      <c r="I148" s="320"/>
      <c r="J148" s="236"/>
      <c r="K148" s="236"/>
    </row>
    <row r="149" spans="3:11" ht="12.75">
      <c r="C149" s="231"/>
      <c r="D149" s="232"/>
      <c r="E149" s="232"/>
      <c r="F149" s="233"/>
      <c r="G149" s="237"/>
      <c r="H149" s="232"/>
      <c r="I149" s="320"/>
      <c r="J149" s="236"/>
      <c r="K149" s="236"/>
    </row>
    <row r="150" spans="3:11" ht="12.75">
      <c r="C150" s="231"/>
      <c r="D150" s="232"/>
      <c r="E150" s="232"/>
      <c r="F150" s="233"/>
      <c r="G150" s="237"/>
      <c r="H150" s="232"/>
      <c r="I150" s="320"/>
      <c r="J150" s="236"/>
      <c r="K150" s="236"/>
    </row>
    <row r="151" spans="3:11" ht="12.75">
      <c r="C151" s="231"/>
      <c r="D151" s="232"/>
      <c r="E151" s="232"/>
      <c r="F151" s="233"/>
      <c r="G151" s="237"/>
      <c r="H151" s="232"/>
      <c r="I151" s="320"/>
      <c r="J151" s="236"/>
      <c r="K151" s="236"/>
    </row>
    <row r="152" spans="3:11" ht="12.75">
      <c r="C152" s="231"/>
      <c r="D152" s="232"/>
      <c r="E152" s="232"/>
      <c r="F152" s="233"/>
      <c r="G152" s="237"/>
      <c r="H152" s="232"/>
      <c r="I152" s="320"/>
      <c r="J152" s="236"/>
      <c r="K152" s="236"/>
    </row>
    <row r="153" spans="3:11" ht="12.75">
      <c r="C153" s="231"/>
      <c r="D153" s="232"/>
      <c r="E153" s="232"/>
      <c r="F153" s="233"/>
      <c r="G153" s="237"/>
      <c r="H153" s="232"/>
      <c r="I153" s="320"/>
      <c r="J153" s="236"/>
      <c r="K153" s="236"/>
    </row>
    <row r="154" spans="3:11" ht="12.75">
      <c r="C154" s="231"/>
      <c r="D154" s="232"/>
      <c r="E154" s="232"/>
      <c r="F154" s="233"/>
      <c r="G154" s="237"/>
      <c r="H154" s="232"/>
      <c r="I154" s="320"/>
      <c r="J154" s="236"/>
      <c r="K154" s="236"/>
    </row>
    <row r="155" spans="3:11" ht="12.75">
      <c r="C155" s="231"/>
      <c r="D155" s="232"/>
      <c r="E155" s="232"/>
      <c r="F155" s="233"/>
      <c r="G155" s="237"/>
      <c r="H155" s="232"/>
      <c r="I155" s="320"/>
      <c r="J155" s="236"/>
      <c r="K155" s="236"/>
    </row>
    <row r="156" spans="3:11" ht="12.75">
      <c r="C156" s="231"/>
      <c r="D156" s="232"/>
      <c r="E156" s="232"/>
      <c r="F156" s="233"/>
      <c r="G156" s="237"/>
      <c r="H156" s="232"/>
      <c r="I156" s="320"/>
      <c r="J156" s="236"/>
      <c r="K156" s="236"/>
    </row>
    <row r="157" spans="3:11" ht="12.75">
      <c r="C157" s="231"/>
      <c r="D157" s="232"/>
      <c r="E157" s="232"/>
      <c r="F157" s="233"/>
      <c r="G157" s="237"/>
      <c r="H157" s="232"/>
      <c r="I157" s="320"/>
      <c r="J157" s="236"/>
      <c r="K157" s="236"/>
    </row>
    <row r="158" spans="3:11" ht="12.75">
      <c r="C158" s="231"/>
      <c r="D158" s="232"/>
      <c r="E158" s="232"/>
      <c r="F158" s="233"/>
      <c r="G158" s="237"/>
      <c r="H158" s="232"/>
      <c r="I158" s="320"/>
      <c r="J158" s="236"/>
      <c r="K158" s="236"/>
    </row>
    <row r="159" spans="3:11" ht="12.75">
      <c r="C159" s="231"/>
      <c r="D159" s="232"/>
      <c r="E159" s="232"/>
      <c r="F159" s="233"/>
      <c r="G159" s="237"/>
      <c r="H159" s="232"/>
      <c r="I159" s="320"/>
      <c r="J159" s="236"/>
      <c r="K159" s="236"/>
    </row>
    <row r="160" spans="3:11" ht="12.75">
      <c r="C160" s="231"/>
      <c r="D160" s="232"/>
      <c r="E160" s="232"/>
      <c r="F160" s="233"/>
      <c r="G160" s="237"/>
      <c r="H160" s="232"/>
      <c r="I160" s="320"/>
      <c r="J160" s="236"/>
      <c r="K160" s="236"/>
    </row>
    <row r="161" spans="3:11" ht="12.75">
      <c r="C161" s="231"/>
      <c r="D161" s="232"/>
      <c r="E161" s="232"/>
      <c r="F161" s="233"/>
      <c r="G161" s="237"/>
      <c r="H161" s="232"/>
      <c r="I161" s="320"/>
      <c r="J161" s="236"/>
      <c r="K161" s="236"/>
    </row>
    <row r="162" spans="3:11" ht="12.75">
      <c r="C162" s="231"/>
      <c r="D162" s="232"/>
      <c r="E162" s="232"/>
      <c r="F162" s="233"/>
      <c r="G162" s="237"/>
      <c r="H162" s="232"/>
      <c r="I162" s="320"/>
      <c r="J162" s="236"/>
      <c r="K162" s="236"/>
    </row>
    <row r="163" spans="3:11" ht="12.75">
      <c r="C163" s="231"/>
      <c r="D163" s="232"/>
      <c r="E163" s="232"/>
      <c r="F163" s="233"/>
      <c r="G163" s="237"/>
      <c r="H163" s="232"/>
      <c r="I163" s="320"/>
      <c r="J163" s="236"/>
      <c r="K163" s="236"/>
    </row>
    <row r="164" spans="3:11" ht="12.75">
      <c r="C164" s="231"/>
      <c r="D164" s="232"/>
      <c r="E164" s="232"/>
      <c r="F164" s="233"/>
      <c r="G164" s="237"/>
      <c r="H164" s="232"/>
      <c r="I164" s="320"/>
      <c r="J164" s="236"/>
      <c r="K164" s="236"/>
    </row>
    <row r="165" spans="3:11" ht="12.75">
      <c r="C165" s="231"/>
      <c r="D165" s="232"/>
      <c r="E165" s="232"/>
      <c r="F165" s="233"/>
      <c r="G165" s="237"/>
      <c r="H165" s="232"/>
      <c r="I165" s="320"/>
      <c r="J165" s="236"/>
      <c r="K165" s="236"/>
    </row>
    <row r="166" spans="3:11" ht="12.75">
      <c r="C166" s="231"/>
      <c r="D166" s="232"/>
      <c r="E166" s="232"/>
      <c r="F166" s="233"/>
      <c r="G166" s="237"/>
      <c r="H166" s="232"/>
      <c r="I166" s="320"/>
      <c r="J166" s="236"/>
      <c r="K166" s="236"/>
    </row>
    <row r="167" spans="3:11" ht="12.75">
      <c r="C167" s="231"/>
      <c r="D167" s="232"/>
      <c r="E167" s="232"/>
      <c r="F167" s="233"/>
      <c r="G167" s="237"/>
      <c r="H167" s="232"/>
      <c r="I167" s="320"/>
      <c r="J167" s="236"/>
      <c r="K167" s="236"/>
    </row>
    <row r="168" spans="3:11" ht="12.75">
      <c r="C168" s="231"/>
      <c r="D168" s="232"/>
      <c r="E168" s="232"/>
      <c r="F168" s="233"/>
      <c r="G168" s="237"/>
      <c r="H168" s="232"/>
      <c r="I168" s="320"/>
      <c r="J168" s="236"/>
      <c r="K168" s="236"/>
    </row>
    <row r="169" spans="3:11" ht="12.75">
      <c r="C169" s="231"/>
      <c r="D169" s="232"/>
      <c r="E169" s="232"/>
      <c r="F169" s="233"/>
      <c r="G169" s="237"/>
      <c r="H169" s="232"/>
      <c r="I169" s="320"/>
      <c r="J169" s="236"/>
      <c r="K169" s="236"/>
    </row>
    <row r="170" spans="3:11" ht="12.75">
      <c r="C170" s="231"/>
      <c r="D170" s="232"/>
      <c r="E170" s="232"/>
      <c r="F170" s="233"/>
      <c r="G170" s="237"/>
      <c r="H170" s="232"/>
      <c r="I170" s="320"/>
      <c r="J170" s="236"/>
      <c r="K170" s="236"/>
    </row>
    <row r="171" spans="3:11" ht="12.75">
      <c r="C171" s="231"/>
      <c r="D171" s="232"/>
      <c r="E171" s="232"/>
      <c r="F171" s="233"/>
      <c r="G171" s="237"/>
      <c r="H171" s="232"/>
      <c r="I171" s="320"/>
      <c r="J171" s="236"/>
      <c r="K171" s="236"/>
    </row>
    <row r="172" spans="3:11" ht="12.75">
      <c r="C172" s="231"/>
      <c r="D172" s="232"/>
      <c r="E172" s="232"/>
      <c r="F172" s="233"/>
      <c r="G172" s="237"/>
      <c r="H172" s="232"/>
      <c r="I172" s="320"/>
      <c r="J172" s="236"/>
      <c r="K172" s="236"/>
    </row>
    <row r="173" spans="3:11" ht="12.75">
      <c r="C173" s="231"/>
      <c r="D173" s="232"/>
      <c r="E173" s="232"/>
      <c r="F173" s="233"/>
      <c r="G173" s="237"/>
      <c r="H173" s="232"/>
      <c r="I173" s="320"/>
      <c r="J173" s="236"/>
      <c r="K173" s="236"/>
    </row>
    <row r="174" spans="3:11" ht="12.75">
      <c r="C174" s="231"/>
      <c r="D174" s="232"/>
      <c r="E174" s="232"/>
      <c r="F174" s="233"/>
      <c r="G174" s="237"/>
      <c r="H174" s="232"/>
      <c r="I174" s="320"/>
      <c r="J174" s="236"/>
      <c r="K174" s="236"/>
    </row>
    <row r="175" spans="3:11" ht="12.75">
      <c r="C175" s="231"/>
      <c r="D175" s="232"/>
      <c r="E175" s="232"/>
      <c r="F175" s="233"/>
      <c r="G175" s="237"/>
      <c r="H175" s="232"/>
      <c r="I175" s="320"/>
      <c r="J175" s="236"/>
      <c r="K175" s="236"/>
    </row>
    <row r="176" spans="3:11" ht="12.75">
      <c r="C176" s="231"/>
      <c r="D176" s="232"/>
      <c r="E176" s="232"/>
      <c r="F176" s="233"/>
      <c r="G176" s="237"/>
      <c r="H176" s="232"/>
      <c r="I176" s="320"/>
      <c r="J176" s="236"/>
      <c r="K176" s="236"/>
    </row>
    <row r="177" spans="3:11" ht="12.75">
      <c r="C177" s="231"/>
      <c r="D177" s="232"/>
      <c r="E177" s="232"/>
      <c r="F177" s="233"/>
      <c r="G177" s="237"/>
      <c r="H177" s="232"/>
      <c r="I177" s="320"/>
      <c r="J177" s="236"/>
      <c r="K177" s="236"/>
    </row>
    <row r="178" spans="3:11" ht="12.75">
      <c r="C178" s="231"/>
      <c r="D178" s="232"/>
      <c r="E178" s="232"/>
      <c r="F178" s="233"/>
      <c r="G178" s="237"/>
      <c r="H178" s="232"/>
      <c r="I178" s="320"/>
      <c r="J178" s="236"/>
      <c r="K178" s="236"/>
    </row>
    <row r="179" spans="3:11" ht="12.75">
      <c r="C179" s="231"/>
      <c r="D179" s="232"/>
      <c r="E179" s="232"/>
      <c r="F179" s="233"/>
      <c r="G179" s="237"/>
      <c r="H179" s="232"/>
      <c r="I179" s="320"/>
      <c r="J179" s="236"/>
      <c r="K179" s="236"/>
    </row>
    <row r="180" spans="3:11" ht="12.75">
      <c r="C180" s="231"/>
      <c r="D180" s="232"/>
      <c r="E180" s="232"/>
      <c r="F180" s="233"/>
      <c r="G180" s="237"/>
      <c r="H180" s="232"/>
      <c r="I180" s="320"/>
      <c r="J180" s="236"/>
      <c r="K180" s="236"/>
    </row>
    <row r="181" spans="3:11" ht="12.75">
      <c r="C181" s="231"/>
      <c r="D181" s="232"/>
      <c r="E181" s="232"/>
      <c r="F181" s="233"/>
      <c r="G181" s="237"/>
      <c r="H181" s="232"/>
      <c r="I181" s="320"/>
      <c r="J181" s="236"/>
      <c r="K181" s="236"/>
    </row>
    <row r="182" spans="3:11" ht="12.75">
      <c r="C182" s="231"/>
      <c r="D182" s="232"/>
      <c r="E182" s="232"/>
      <c r="F182" s="233"/>
      <c r="G182" s="237"/>
      <c r="H182" s="232"/>
      <c r="I182" s="320"/>
      <c r="J182" s="236"/>
      <c r="K182" s="236"/>
    </row>
    <row r="183" spans="3:11" ht="12.75">
      <c r="C183" s="231"/>
      <c r="D183" s="232"/>
      <c r="E183" s="232"/>
      <c r="F183" s="233"/>
      <c r="G183" s="237"/>
      <c r="H183" s="232"/>
      <c r="I183" s="320"/>
      <c r="J183" s="236"/>
      <c r="K183" s="236"/>
    </row>
    <row r="184" spans="3:11" ht="12.75">
      <c r="C184" s="231"/>
      <c r="D184" s="232"/>
      <c r="E184" s="232"/>
      <c r="F184" s="233"/>
      <c r="G184" s="237"/>
      <c r="H184" s="232"/>
      <c r="I184" s="320"/>
      <c r="J184" s="236"/>
      <c r="K184" s="236"/>
    </row>
    <row r="185" spans="3:11" ht="12.75">
      <c r="C185" s="231"/>
      <c r="D185" s="232"/>
      <c r="E185" s="232"/>
      <c r="F185" s="233"/>
      <c r="G185" s="237"/>
      <c r="H185" s="232"/>
      <c r="I185" s="320"/>
      <c r="J185" s="236"/>
      <c r="K185" s="236"/>
    </row>
    <row r="186" spans="3:11" ht="12.75">
      <c r="C186" s="231"/>
      <c r="D186" s="232"/>
      <c r="E186" s="232"/>
      <c r="F186" s="233"/>
      <c r="G186" s="237"/>
      <c r="H186" s="232"/>
      <c r="I186" s="320"/>
      <c r="J186" s="236"/>
      <c r="K186" s="236"/>
    </row>
    <row r="187" spans="3:11" ht="12.75">
      <c r="C187" s="231"/>
      <c r="D187" s="232"/>
      <c r="E187" s="232"/>
      <c r="F187" s="233"/>
      <c r="G187" s="237"/>
      <c r="H187" s="232"/>
      <c r="I187" s="320"/>
      <c r="J187" s="236"/>
      <c r="K187" s="236"/>
    </row>
  </sheetData>
  <sheetProtection/>
  <mergeCells count="27">
    <mergeCell ref="AM61:AO61"/>
    <mergeCell ref="AC62:AE62"/>
    <mergeCell ref="AF61:AH61"/>
    <mergeCell ref="AI61:AL61"/>
    <mergeCell ref="AF62:AH62"/>
    <mergeCell ref="AI62:AL62"/>
    <mergeCell ref="AM62:AO62"/>
    <mergeCell ref="BG9:BL9"/>
    <mergeCell ref="BM9:BQ9"/>
    <mergeCell ref="M62:V62"/>
    <mergeCell ref="W62:Y62"/>
    <mergeCell ref="Z62:AB62"/>
    <mergeCell ref="J10:J16"/>
    <mergeCell ref="M61:V61"/>
    <mergeCell ref="W61:Y61"/>
    <mergeCell ref="Z61:AB61"/>
    <mergeCell ref="AC61:AE61"/>
    <mergeCell ref="L9:Q9"/>
    <mergeCell ref="R9:V9"/>
    <mergeCell ref="W9:AA9"/>
    <mergeCell ref="AB9:AF9"/>
    <mergeCell ref="BR9:BV9"/>
    <mergeCell ref="AG9:AK9"/>
    <mergeCell ref="AL9:AP9"/>
    <mergeCell ref="AQ9:AU9"/>
    <mergeCell ref="AW9:BA9"/>
    <mergeCell ref="BB9:BF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4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188"/>
  <sheetViews>
    <sheetView showGridLines="0" showZeros="0" zoomScale="75" zoomScaleNormal="75" zoomScaleSheetLayoutView="100" zoomScalePageLayoutView="0" workbookViewId="0" topLeftCell="B1">
      <pane xSplit="10" ySplit="21" topLeftCell="Y22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1.421875" defaultRowHeight="12.75"/>
  <cols>
    <col min="1" max="1" width="2.140625" style="1" hidden="1" customWidth="1"/>
    <col min="2" max="2" width="1.7109375" style="1" customWidth="1"/>
    <col min="3" max="3" width="25.140625" style="2" customWidth="1"/>
    <col min="4" max="4" width="13.7109375" style="3" bestFit="1" customWidth="1"/>
    <col min="5" max="5" width="8.57421875" style="3" customWidth="1"/>
    <col min="6" max="6" width="7.7109375" style="5" hidden="1" customWidth="1"/>
    <col min="7" max="7" width="7.140625" style="9" customWidth="1"/>
    <col min="8" max="8" width="5.00390625" style="3" customWidth="1"/>
    <col min="9" max="9" width="8.57421875" style="300" customWidth="1"/>
    <col min="10" max="11" width="6.00390625" style="7" hidden="1" customWidth="1"/>
    <col min="12" max="22" width="2.28125" style="1" customWidth="1"/>
    <col min="23" max="23" width="3.00390625" style="1" customWidth="1"/>
    <col min="24" max="24" width="2.7109375" style="1" customWidth="1"/>
    <col min="25" max="74" width="2.28125" style="1" customWidth="1"/>
    <col min="75" max="75" width="1.7109375" style="1" customWidth="1"/>
    <col min="76" max="213" width="11.57421875" style="8" customWidth="1"/>
    <col min="214" max="16384" width="11.421875" style="1" customWidth="1"/>
  </cols>
  <sheetData>
    <row r="1" ht="15.75">
      <c r="C1" s="252" t="s">
        <v>82</v>
      </c>
    </row>
    <row r="2" ht="2.25" customHeight="1">
      <c r="C2" s="1"/>
    </row>
    <row r="3" ht="13.5">
      <c r="C3" s="266" t="s">
        <v>89</v>
      </c>
    </row>
    <row r="4" ht="3" customHeight="1">
      <c r="C4" s="266"/>
    </row>
    <row r="5" spans="3:4" ht="12.75">
      <c r="C5" s="4" t="s">
        <v>27</v>
      </c>
      <c r="D5" s="4" t="s">
        <v>82</v>
      </c>
    </row>
    <row r="6" spans="3:5" ht="12.75">
      <c r="C6" s="2" t="s">
        <v>28</v>
      </c>
      <c r="D6" s="4" t="s">
        <v>90</v>
      </c>
      <c r="E6" s="4"/>
    </row>
    <row r="7" spans="3:5" ht="12.75">
      <c r="C7" s="1" t="s">
        <v>83</v>
      </c>
      <c r="D7" s="270">
        <v>38595</v>
      </c>
      <c r="E7" s="1"/>
    </row>
    <row r="8" spans="3:75" ht="4.5" customHeight="1" thickBot="1">
      <c r="C8" s="1"/>
      <c r="D8" s="1"/>
      <c r="E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</row>
    <row r="9" spans="6:210" s="4" customFormat="1" ht="13.5" customHeight="1" thickBot="1">
      <c r="F9" s="5"/>
      <c r="G9" s="13"/>
      <c r="H9" s="3"/>
      <c r="I9" s="301"/>
      <c r="J9" s="14"/>
      <c r="K9" s="15"/>
      <c r="L9" s="499" t="s">
        <v>29</v>
      </c>
      <c r="M9" s="500"/>
      <c r="N9" s="500"/>
      <c r="O9" s="500"/>
      <c r="P9" s="500"/>
      <c r="Q9" s="500"/>
      <c r="R9" s="501" t="s">
        <v>30</v>
      </c>
      <c r="S9" s="502"/>
      <c r="T9" s="502"/>
      <c r="U9" s="502"/>
      <c r="V9" s="503"/>
      <c r="W9" s="500" t="s">
        <v>31</v>
      </c>
      <c r="X9" s="500"/>
      <c r="Y9" s="500"/>
      <c r="Z9" s="500"/>
      <c r="AA9" s="504"/>
      <c r="AB9" s="505" t="s">
        <v>32</v>
      </c>
      <c r="AC9" s="506"/>
      <c r="AD9" s="506"/>
      <c r="AE9" s="506"/>
      <c r="AF9" s="507"/>
      <c r="AG9" s="509" t="s">
        <v>33</v>
      </c>
      <c r="AH9" s="500"/>
      <c r="AI9" s="500"/>
      <c r="AJ9" s="500"/>
      <c r="AK9" s="500"/>
      <c r="AL9" s="505" t="s">
        <v>34</v>
      </c>
      <c r="AM9" s="506"/>
      <c r="AN9" s="506"/>
      <c r="AO9" s="506"/>
      <c r="AP9" s="507"/>
      <c r="AQ9" s="500" t="s">
        <v>35</v>
      </c>
      <c r="AR9" s="500"/>
      <c r="AS9" s="500"/>
      <c r="AT9" s="500"/>
      <c r="AU9" s="500"/>
      <c r="AV9" s="289"/>
      <c r="AW9" s="506" t="s">
        <v>36</v>
      </c>
      <c r="AX9" s="506"/>
      <c r="AY9" s="506"/>
      <c r="AZ9" s="506"/>
      <c r="BA9" s="507"/>
      <c r="BB9" s="500" t="s">
        <v>37</v>
      </c>
      <c r="BC9" s="500"/>
      <c r="BD9" s="500"/>
      <c r="BE9" s="500"/>
      <c r="BF9" s="504"/>
      <c r="BG9" s="505" t="s">
        <v>38</v>
      </c>
      <c r="BH9" s="506"/>
      <c r="BI9" s="506"/>
      <c r="BJ9" s="506"/>
      <c r="BK9" s="506"/>
      <c r="BL9" s="507"/>
      <c r="BM9" s="500" t="s">
        <v>39</v>
      </c>
      <c r="BN9" s="500"/>
      <c r="BO9" s="500"/>
      <c r="BP9" s="500"/>
      <c r="BQ9" s="504"/>
      <c r="BR9" s="505" t="s">
        <v>40</v>
      </c>
      <c r="BS9" s="506"/>
      <c r="BT9" s="506"/>
      <c r="BU9" s="506"/>
      <c r="BV9" s="508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3:213" ht="12.75" customHeight="1" hidden="1">
      <c r="C10" s="17" t="s">
        <v>41</v>
      </c>
      <c r="D10" s="18" t="s">
        <v>64</v>
      </c>
      <c r="E10" s="16"/>
      <c r="F10" s="19"/>
      <c r="G10" s="20"/>
      <c r="H10" s="21"/>
      <c r="I10" s="302"/>
      <c r="J10" s="514" t="s">
        <v>42</v>
      </c>
      <c r="K10" s="8" t="s">
        <v>43</v>
      </c>
      <c r="L10" s="22"/>
      <c r="M10" s="23">
        <v>3</v>
      </c>
      <c r="N10" s="23">
        <v>10</v>
      </c>
      <c r="O10" s="23">
        <v>17</v>
      </c>
      <c r="P10" s="24">
        <v>24</v>
      </c>
      <c r="Q10" s="25">
        <v>31</v>
      </c>
      <c r="R10" s="138"/>
      <c r="S10" s="273">
        <v>7</v>
      </c>
      <c r="T10" s="273">
        <v>14</v>
      </c>
      <c r="U10" s="273">
        <v>21</v>
      </c>
      <c r="V10" s="274">
        <v>28</v>
      </c>
      <c r="W10" s="24"/>
      <c r="X10" s="23">
        <v>7</v>
      </c>
      <c r="Y10" s="23">
        <v>14</v>
      </c>
      <c r="Z10" s="23">
        <v>21</v>
      </c>
      <c r="AA10" s="25">
        <v>28</v>
      </c>
      <c r="AB10" s="24"/>
      <c r="AC10" s="23">
        <v>4</v>
      </c>
      <c r="AD10" s="23">
        <v>11</v>
      </c>
      <c r="AE10" s="23">
        <v>18</v>
      </c>
      <c r="AF10" s="25">
        <v>25</v>
      </c>
      <c r="AG10" s="24"/>
      <c r="AH10" s="23">
        <v>2</v>
      </c>
      <c r="AI10" s="23">
        <v>9</v>
      </c>
      <c r="AJ10" s="23">
        <v>16</v>
      </c>
      <c r="AK10" s="24">
        <v>23</v>
      </c>
      <c r="AL10" s="24"/>
      <c r="AM10" s="23">
        <v>6</v>
      </c>
      <c r="AN10" s="23">
        <v>13</v>
      </c>
      <c r="AO10" s="23">
        <v>20</v>
      </c>
      <c r="AP10" s="26">
        <v>27</v>
      </c>
      <c r="AQ10" s="24"/>
      <c r="AR10" s="23">
        <v>4</v>
      </c>
      <c r="AS10" s="23">
        <v>11</v>
      </c>
      <c r="AT10" s="23">
        <v>18</v>
      </c>
      <c r="AU10" s="286">
        <v>25</v>
      </c>
      <c r="AV10" s="25"/>
      <c r="AW10" s="24">
        <v>1</v>
      </c>
      <c r="AX10" s="23">
        <v>8</v>
      </c>
      <c r="AY10" s="23">
        <v>15</v>
      </c>
      <c r="AZ10" s="23">
        <v>22</v>
      </c>
      <c r="BA10" s="26">
        <v>29</v>
      </c>
      <c r="BB10" s="27"/>
      <c r="BC10" s="28">
        <v>5</v>
      </c>
      <c r="BD10" s="28">
        <v>12</v>
      </c>
      <c r="BE10" s="28">
        <v>19</v>
      </c>
      <c r="BF10" s="29">
        <v>26</v>
      </c>
      <c r="BG10" s="24"/>
      <c r="BH10" s="23">
        <v>3</v>
      </c>
      <c r="BI10" s="23">
        <v>10</v>
      </c>
      <c r="BJ10" s="23">
        <v>17</v>
      </c>
      <c r="BK10" s="24">
        <v>24</v>
      </c>
      <c r="BL10" s="25">
        <v>31</v>
      </c>
      <c r="BM10" s="24"/>
      <c r="BN10" s="23">
        <v>7</v>
      </c>
      <c r="BO10" s="23">
        <v>14</v>
      </c>
      <c r="BP10" s="23">
        <v>21</v>
      </c>
      <c r="BQ10" s="26">
        <v>28</v>
      </c>
      <c r="BR10" s="23"/>
      <c r="BS10" s="23">
        <v>5</v>
      </c>
      <c r="BT10" s="23">
        <v>12</v>
      </c>
      <c r="BU10" s="23">
        <v>19</v>
      </c>
      <c r="BV10" s="30">
        <v>26</v>
      </c>
      <c r="BW10" s="8"/>
      <c r="HC10" s="1"/>
      <c r="HD10" s="1"/>
      <c r="HE10" s="1"/>
    </row>
    <row r="11" spans="3:213" ht="12" customHeight="1" hidden="1">
      <c r="C11" s="17"/>
      <c r="D11" s="21"/>
      <c r="E11" s="16"/>
      <c r="F11" s="31"/>
      <c r="G11" s="32"/>
      <c r="H11" s="32"/>
      <c r="I11" s="303"/>
      <c r="J11" s="515"/>
      <c r="K11" s="34" t="s">
        <v>44</v>
      </c>
      <c r="L11" s="35"/>
      <c r="M11" s="36">
        <v>4</v>
      </c>
      <c r="N11" s="36">
        <v>11</v>
      </c>
      <c r="O11" s="36">
        <v>18</v>
      </c>
      <c r="P11" s="37">
        <v>25</v>
      </c>
      <c r="Q11" s="38"/>
      <c r="R11" s="37">
        <v>1</v>
      </c>
      <c r="S11" s="36">
        <v>8</v>
      </c>
      <c r="T11" s="36">
        <v>15</v>
      </c>
      <c r="U11" s="36">
        <v>22</v>
      </c>
      <c r="V11" s="39"/>
      <c r="W11" s="37">
        <v>1</v>
      </c>
      <c r="X11" s="36">
        <v>8</v>
      </c>
      <c r="Y11" s="36">
        <v>15</v>
      </c>
      <c r="Z11" s="36">
        <v>22</v>
      </c>
      <c r="AA11" s="38">
        <v>29</v>
      </c>
      <c r="AB11" s="37"/>
      <c r="AC11" s="36">
        <v>5</v>
      </c>
      <c r="AD11" s="36">
        <v>12</v>
      </c>
      <c r="AE11" s="36">
        <v>19</v>
      </c>
      <c r="AF11" s="38">
        <v>26</v>
      </c>
      <c r="AG11" s="37"/>
      <c r="AH11" s="36">
        <v>3</v>
      </c>
      <c r="AI11" s="36">
        <v>10</v>
      </c>
      <c r="AJ11" s="36">
        <v>17</v>
      </c>
      <c r="AK11" s="37">
        <v>24</v>
      </c>
      <c r="AL11" s="37"/>
      <c r="AM11" s="36">
        <v>7</v>
      </c>
      <c r="AN11" s="36">
        <v>14</v>
      </c>
      <c r="AO11" s="36">
        <v>21</v>
      </c>
      <c r="AP11" s="39">
        <v>28</v>
      </c>
      <c r="AQ11" s="37"/>
      <c r="AR11" s="36">
        <v>5</v>
      </c>
      <c r="AS11" s="36">
        <v>12</v>
      </c>
      <c r="AT11" s="36">
        <v>19</v>
      </c>
      <c r="AU11" s="287">
        <v>26</v>
      </c>
      <c r="AV11" s="38"/>
      <c r="AW11" s="37">
        <v>2</v>
      </c>
      <c r="AX11" s="36">
        <v>9</v>
      </c>
      <c r="AY11" s="36">
        <v>16</v>
      </c>
      <c r="AZ11" s="36">
        <v>23</v>
      </c>
      <c r="BA11" s="39">
        <v>30</v>
      </c>
      <c r="BB11" s="40"/>
      <c r="BC11" s="36">
        <v>6</v>
      </c>
      <c r="BD11" s="36">
        <v>13</v>
      </c>
      <c r="BE11" s="36">
        <v>20</v>
      </c>
      <c r="BF11" s="38">
        <v>27</v>
      </c>
      <c r="BG11" s="37"/>
      <c r="BH11" s="36">
        <v>4</v>
      </c>
      <c r="BI11" s="36">
        <v>11</v>
      </c>
      <c r="BJ11" s="36">
        <v>18</v>
      </c>
      <c r="BK11" s="37">
        <v>25</v>
      </c>
      <c r="BL11" s="38"/>
      <c r="BM11" s="37">
        <v>1</v>
      </c>
      <c r="BN11" s="36">
        <v>8</v>
      </c>
      <c r="BO11" s="36">
        <v>15</v>
      </c>
      <c r="BP11" s="36">
        <v>22</v>
      </c>
      <c r="BQ11" s="39">
        <v>29</v>
      </c>
      <c r="BR11" s="36"/>
      <c r="BS11" s="36">
        <v>6</v>
      </c>
      <c r="BT11" s="36">
        <v>13</v>
      </c>
      <c r="BU11" s="36">
        <v>20</v>
      </c>
      <c r="BV11" s="41">
        <v>27</v>
      </c>
      <c r="BW11" s="8"/>
      <c r="HC11" s="1"/>
      <c r="HD11" s="1"/>
      <c r="HE11" s="1"/>
    </row>
    <row r="12" spans="3:213" ht="12.75" customHeight="1" hidden="1">
      <c r="C12" s="17"/>
      <c r="D12" s="17"/>
      <c r="E12" s="16"/>
      <c r="F12" s="19"/>
      <c r="G12" s="32"/>
      <c r="H12" s="32"/>
      <c r="I12" s="302"/>
      <c r="J12" s="515"/>
      <c r="K12" s="34" t="s">
        <v>45</v>
      </c>
      <c r="L12" s="35"/>
      <c r="M12" s="36">
        <v>5</v>
      </c>
      <c r="N12" s="36">
        <v>12</v>
      </c>
      <c r="O12" s="36">
        <v>19</v>
      </c>
      <c r="P12" s="37">
        <v>26</v>
      </c>
      <c r="Q12" s="38"/>
      <c r="R12" s="37">
        <v>2</v>
      </c>
      <c r="S12" s="36">
        <v>9</v>
      </c>
      <c r="T12" s="36">
        <v>16</v>
      </c>
      <c r="U12" s="36">
        <v>23</v>
      </c>
      <c r="V12" s="39"/>
      <c r="W12" s="37">
        <v>2</v>
      </c>
      <c r="X12" s="36">
        <v>9</v>
      </c>
      <c r="Y12" s="36">
        <v>16</v>
      </c>
      <c r="Z12" s="36">
        <v>23</v>
      </c>
      <c r="AA12" s="38">
        <v>30</v>
      </c>
      <c r="AB12" s="37"/>
      <c r="AC12" s="36">
        <v>6</v>
      </c>
      <c r="AD12" s="36">
        <v>13</v>
      </c>
      <c r="AE12" s="36">
        <v>20</v>
      </c>
      <c r="AF12" s="38">
        <v>27</v>
      </c>
      <c r="AG12" s="37"/>
      <c r="AH12" s="36">
        <v>4</v>
      </c>
      <c r="AI12" s="36">
        <v>11</v>
      </c>
      <c r="AJ12" s="36">
        <v>18</v>
      </c>
      <c r="AK12" s="37">
        <v>25</v>
      </c>
      <c r="AL12" s="37">
        <v>1</v>
      </c>
      <c r="AM12" s="36">
        <v>8</v>
      </c>
      <c r="AN12" s="36">
        <v>15</v>
      </c>
      <c r="AO12" s="36">
        <v>22</v>
      </c>
      <c r="AP12" s="39">
        <v>29</v>
      </c>
      <c r="AQ12" s="37"/>
      <c r="AR12" s="36">
        <v>6</v>
      </c>
      <c r="AS12" s="36">
        <v>13</v>
      </c>
      <c r="AT12" s="36">
        <v>20</v>
      </c>
      <c r="AU12" s="287">
        <v>27</v>
      </c>
      <c r="AV12" s="38"/>
      <c r="AW12" s="37">
        <v>3</v>
      </c>
      <c r="AX12" s="36">
        <v>10</v>
      </c>
      <c r="AY12" s="36">
        <v>17</v>
      </c>
      <c r="AZ12" s="36">
        <v>24</v>
      </c>
      <c r="BA12" s="39">
        <v>31</v>
      </c>
      <c r="BB12" s="40"/>
      <c r="BC12" s="36">
        <v>7</v>
      </c>
      <c r="BD12" s="36">
        <v>14</v>
      </c>
      <c r="BE12" s="36">
        <v>21</v>
      </c>
      <c r="BF12" s="38">
        <v>28</v>
      </c>
      <c r="BG12" s="37"/>
      <c r="BH12" s="36">
        <v>5</v>
      </c>
      <c r="BI12" s="36">
        <v>12</v>
      </c>
      <c r="BJ12" s="36">
        <v>19</v>
      </c>
      <c r="BK12" s="37">
        <v>26</v>
      </c>
      <c r="BL12" s="38"/>
      <c r="BM12" s="37">
        <v>2</v>
      </c>
      <c r="BN12" s="36">
        <v>9</v>
      </c>
      <c r="BO12" s="36">
        <v>16</v>
      </c>
      <c r="BP12" s="36">
        <v>23</v>
      </c>
      <c r="BQ12" s="39">
        <v>30</v>
      </c>
      <c r="BR12" s="36"/>
      <c r="BS12" s="36">
        <v>7</v>
      </c>
      <c r="BT12" s="36">
        <v>14</v>
      </c>
      <c r="BU12" s="36">
        <v>21</v>
      </c>
      <c r="BV12" s="41">
        <v>28</v>
      </c>
      <c r="BW12" s="8"/>
      <c r="HC12" s="1"/>
      <c r="HD12" s="1"/>
      <c r="HE12" s="1"/>
    </row>
    <row r="13" spans="3:213" ht="12.75" customHeight="1" hidden="1">
      <c r="C13" s="17"/>
      <c r="D13" s="16"/>
      <c r="E13" s="16"/>
      <c r="F13" s="19"/>
      <c r="G13" s="20"/>
      <c r="H13" s="21"/>
      <c r="I13" s="302"/>
      <c r="J13" s="515"/>
      <c r="K13" s="34" t="s">
        <v>46</v>
      </c>
      <c r="L13" s="42"/>
      <c r="M13" s="36">
        <v>6</v>
      </c>
      <c r="N13" s="36">
        <v>13</v>
      </c>
      <c r="O13" s="36">
        <v>20</v>
      </c>
      <c r="P13" s="37">
        <v>27</v>
      </c>
      <c r="Q13" s="38"/>
      <c r="R13" s="37">
        <v>3</v>
      </c>
      <c r="S13" s="36">
        <v>10</v>
      </c>
      <c r="T13" s="36">
        <v>17</v>
      </c>
      <c r="U13" s="36">
        <v>24</v>
      </c>
      <c r="V13" s="39"/>
      <c r="W13" s="37">
        <v>3</v>
      </c>
      <c r="X13" s="36">
        <v>10</v>
      </c>
      <c r="Y13" s="36">
        <v>17</v>
      </c>
      <c r="Z13" s="36">
        <v>24</v>
      </c>
      <c r="AA13" s="38">
        <v>31</v>
      </c>
      <c r="AB13" s="37"/>
      <c r="AC13" s="36">
        <v>7</v>
      </c>
      <c r="AD13" s="36">
        <v>14</v>
      </c>
      <c r="AE13" s="36">
        <v>21</v>
      </c>
      <c r="AF13" s="38">
        <v>28</v>
      </c>
      <c r="AG13" s="37"/>
      <c r="AH13" s="36">
        <v>5</v>
      </c>
      <c r="AI13" s="36">
        <v>12</v>
      </c>
      <c r="AJ13" s="36">
        <v>19</v>
      </c>
      <c r="AK13" s="37">
        <v>26</v>
      </c>
      <c r="AL13" s="37">
        <v>2</v>
      </c>
      <c r="AM13" s="36">
        <v>9</v>
      </c>
      <c r="AN13" s="36">
        <v>16</v>
      </c>
      <c r="AO13" s="36">
        <v>23</v>
      </c>
      <c r="AP13" s="39">
        <v>30</v>
      </c>
      <c r="AQ13" s="37"/>
      <c r="AR13" s="36">
        <v>7</v>
      </c>
      <c r="AS13" s="36">
        <v>14</v>
      </c>
      <c r="AT13" s="36">
        <v>21</v>
      </c>
      <c r="AU13" s="287">
        <v>28</v>
      </c>
      <c r="AV13" s="38"/>
      <c r="AW13" s="37">
        <v>4</v>
      </c>
      <c r="AX13" s="36">
        <v>11</v>
      </c>
      <c r="AY13" s="36">
        <v>18</v>
      </c>
      <c r="AZ13" s="36">
        <v>25</v>
      </c>
      <c r="BA13" s="39"/>
      <c r="BB13" s="40">
        <v>1</v>
      </c>
      <c r="BC13" s="36">
        <v>8</v>
      </c>
      <c r="BD13" s="36">
        <v>15</v>
      </c>
      <c r="BE13" s="36">
        <v>22</v>
      </c>
      <c r="BF13" s="38">
        <v>29</v>
      </c>
      <c r="BG13" s="37"/>
      <c r="BH13" s="36">
        <v>6</v>
      </c>
      <c r="BI13" s="36">
        <v>13</v>
      </c>
      <c r="BJ13" s="36">
        <v>20</v>
      </c>
      <c r="BK13" s="37">
        <v>27</v>
      </c>
      <c r="BL13" s="38"/>
      <c r="BM13" s="37">
        <v>3</v>
      </c>
      <c r="BN13" s="36">
        <v>10</v>
      </c>
      <c r="BO13" s="36">
        <v>17</v>
      </c>
      <c r="BP13" s="36">
        <v>24</v>
      </c>
      <c r="BQ13" s="39"/>
      <c r="BR13" s="36">
        <v>1</v>
      </c>
      <c r="BS13" s="36">
        <v>8</v>
      </c>
      <c r="BT13" s="36">
        <v>15</v>
      </c>
      <c r="BU13" s="36">
        <v>22</v>
      </c>
      <c r="BV13" s="41">
        <v>29</v>
      </c>
      <c r="BW13" s="8"/>
      <c r="HC13" s="1"/>
      <c r="HD13" s="1"/>
      <c r="HE13" s="1"/>
    </row>
    <row r="14" spans="3:213" ht="12.75" customHeight="1" hidden="1">
      <c r="C14" s="17"/>
      <c r="D14" s="21" t="s">
        <v>77</v>
      </c>
      <c r="E14" s="43"/>
      <c r="F14" s="44"/>
      <c r="G14" s="45"/>
      <c r="H14" s="47"/>
      <c r="I14" s="304"/>
      <c r="J14" s="515"/>
      <c r="K14" s="34" t="s">
        <v>47</v>
      </c>
      <c r="L14" s="42"/>
      <c r="M14" s="36">
        <v>7</v>
      </c>
      <c r="N14" s="36">
        <v>14</v>
      </c>
      <c r="O14" s="36">
        <v>21</v>
      </c>
      <c r="P14" s="37">
        <v>28</v>
      </c>
      <c r="Q14" s="38"/>
      <c r="R14" s="37">
        <v>4</v>
      </c>
      <c r="S14" s="36">
        <v>11</v>
      </c>
      <c r="T14" s="36">
        <v>18</v>
      </c>
      <c r="U14" s="36">
        <v>25</v>
      </c>
      <c r="V14" s="39"/>
      <c r="W14" s="37">
        <v>4</v>
      </c>
      <c r="X14" s="36">
        <v>11</v>
      </c>
      <c r="Y14" s="36">
        <v>18</v>
      </c>
      <c r="Z14" s="36">
        <v>25</v>
      </c>
      <c r="AA14" s="38"/>
      <c r="AB14" s="37">
        <v>1</v>
      </c>
      <c r="AC14" s="36">
        <v>8</v>
      </c>
      <c r="AD14" s="36">
        <v>15</v>
      </c>
      <c r="AE14" s="36">
        <v>22</v>
      </c>
      <c r="AF14" s="38">
        <v>29</v>
      </c>
      <c r="AG14" s="37"/>
      <c r="AH14" s="36">
        <v>6</v>
      </c>
      <c r="AI14" s="36">
        <v>13</v>
      </c>
      <c r="AJ14" s="36">
        <v>20</v>
      </c>
      <c r="AK14" s="37">
        <v>27</v>
      </c>
      <c r="AL14" s="37">
        <v>3</v>
      </c>
      <c r="AM14" s="36">
        <v>10</v>
      </c>
      <c r="AN14" s="36">
        <v>17</v>
      </c>
      <c r="AO14" s="36">
        <v>24</v>
      </c>
      <c r="AP14" s="39"/>
      <c r="AQ14" s="37">
        <v>1</v>
      </c>
      <c r="AR14" s="36">
        <v>8</v>
      </c>
      <c r="AS14" s="36">
        <v>15</v>
      </c>
      <c r="AT14" s="36">
        <v>22</v>
      </c>
      <c r="AU14" s="287">
        <v>29</v>
      </c>
      <c r="AV14" s="38"/>
      <c r="AW14" s="37">
        <v>5</v>
      </c>
      <c r="AX14" s="36">
        <v>12</v>
      </c>
      <c r="AY14" s="36">
        <v>19</v>
      </c>
      <c r="AZ14" s="36">
        <v>26</v>
      </c>
      <c r="BA14" s="39"/>
      <c r="BB14" s="40">
        <v>2</v>
      </c>
      <c r="BC14" s="36">
        <v>9</v>
      </c>
      <c r="BD14" s="36">
        <v>16</v>
      </c>
      <c r="BE14" s="36">
        <v>23</v>
      </c>
      <c r="BF14" s="38">
        <v>30</v>
      </c>
      <c r="BG14" s="37"/>
      <c r="BH14" s="36">
        <v>7</v>
      </c>
      <c r="BI14" s="36">
        <v>14</v>
      </c>
      <c r="BJ14" s="36">
        <v>21</v>
      </c>
      <c r="BK14" s="37">
        <v>28</v>
      </c>
      <c r="BL14" s="38"/>
      <c r="BM14" s="37">
        <v>4</v>
      </c>
      <c r="BN14" s="36">
        <v>11</v>
      </c>
      <c r="BO14" s="36">
        <v>18</v>
      </c>
      <c r="BP14" s="36">
        <v>25</v>
      </c>
      <c r="BQ14" s="39"/>
      <c r="BR14" s="36">
        <v>2</v>
      </c>
      <c r="BS14" s="36">
        <v>9</v>
      </c>
      <c r="BT14" s="36">
        <v>16</v>
      </c>
      <c r="BU14" s="36">
        <v>23</v>
      </c>
      <c r="BV14" s="41">
        <v>30</v>
      </c>
      <c r="BW14" s="8"/>
      <c r="HC14" s="1"/>
      <c r="HD14" s="1"/>
      <c r="HE14" s="1"/>
    </row>
    <row r="15" spans="3:213" ht="12.75" customHeight="1" hidden="1">
      <c r="C15" s="17" t="s">
        <v>48</v>
      </c>
      <c r="D15" s="48">
        <v>160000</v>
      </c>
      <c r="E15" s="49"/>
      <c r="F15" s="19"/>
      <c r="G15" s="50"/>
      <c r="H15" s="47"/>
      <c r="I15" s="304"/>
      <c r="J15" s="515"/>
      <c r="K15" s="34" t="s">
        <v>49</v>
      </c>
      <c r="L15" s="42">
        <v>1</v>
      </c>
      <c r="M15" s="36">
        <v>8</v>
      </c>
      <c r="N15" s="36">
        <v>15</v>
      </c>
      <c r="O15" s="36">
        <v>22</v>
      </c>
      <c r="P15" s="37">
        <v>29</v>
      </c>
      <c r="Q15" s="38"/>
      <c r="R15" s="37">
        <v>5</v>
      </c>
      <c r="S15" s="36">
        <v>12</v>
      </c>
      <c r="T15" s="36">
        <v>19</v>
      </c>
      <c r="U15" s="36">
        <v>26</v>
      </c>
      <c r="V15" s="39"/>
      <c r="W15" s="37">
        <v>5</v>
      </c>
      <c r="X15" s="36">
        <v>12</v>
      </c>
      <c r="Y15" s="36">
        <v>19</v>
      </c>
      <c r="Z15" s="36">
        <v>26</v>
      </c>
      <c r="AA15" s="38"/>
      <c r="AB15" s="37">
        <v>2</v>
      </c>
      <c r="AC15" s="36">
        <v>9</v>
      </c>
      <c r="AD15" s="36">
        <v>16</v>
      </c>
      <c r="AE15" s="36">
        <v>23</v>
      </c>
      <c r="AF15" s="38">
        <v>30</v>
      </c>
      <c r="AG15" s="37"/>
      <c r="AH15" s="36">
        <v>7</v>
      </c>
      <c r="AI15" s="36">
        <v>14</v>
      </c>
      <c r="AJ15" s="36">
        <v>21</v>
      </c>
      <c r="AK15" s="37">
        <v>28</v>
      </c>
      <c r="AL15" s="37">
        <v>4</v>
      </c>
      <c r="AM15" s="36">
        <v>11</v>
      </c>
      <c r="AN15" s="36">
        <v>18</v>
      </c>
      <c r="AO15" s="36">
        <v>25</v>
      </c>
      <c r="AP15" s="39"/>
      <c r="AQ15" s="37">
        <v>2</v>
      </c>
      <c r="AR15" s="36">
        <v>9</v>
      </c>
      <c r="AS15" s="36">
        <v>16</v>
      </c>
      <c r="AT15" s="36">
        <v>23</v>
      </c>
      <c r="AU15" s="287">
        <v>30</v>
      </c>
      <c r="AV15" s="38"/>
      <c r="AW15" s="37">
        <v>6</v>
      </c>
      <c r="AX15" s="36">
        <v>13</v>
      </c>
      <c r="AY15" s="36">
        <v>20</v>
      </c>
      <c r="AZ15" s="36">
        <v>27</v>
      </c>
      <c r="BA15" s="39"/>
      <c r="BB15" s="40">
        <v>3</v>
      </c>
      <c r="BC15" s="36">
        <v>10</v>
      </c>
      <c r="BD15" s="36">
        <v>17</v>
      </c>
      <c r="BE15" s="36">
        <v>24</v>
      </c>
      <c r="BF15" s="38"/>
      <c r="BG15" s="37">
        <v>1</v>
      </c>
      <c r="BH15" s="36">
        <v>8</v>
      </c>
      <c r="BI15" s="36">
        <v>15</v>
      </c>
      <c r="BJ15" s="36">
        <v>22</v>
      </c>
      <c r="BK15" s="37">
        <v>29</v>
      </c>
      <c r="BL15" s="38"/>
      <c r="BM15" s="37">
        <v>5</v>
      </c>
      <c r="BN15" s="36">
        <v>12</v>
      </c>
      <c r="BO15" s="36">
        <v>19</v>
      </c>
      <c r="BP15" s="36">
        <v>26</v>
      </c>
      <c r="BQ15" s="39"/>
      <c r="BR15" s="36">
        <v>3</v>
      </c>
      <c r="BS15" s="36">
        <v>10</v>
      </c>
      <c r="BT15" s="36">
        <v>17</v>
      </c>
      <c r="BU15" s="36">
        <v>24</v>
      </c>
      <c r="BV15" s="41">
        <v>31</v>
      </c>
      <c r="BW15" s="8"/>
      <c r="HC15" s="1"/>
      <c r="HD15" s="1"/>
      <c r="HE15" s="1"/>
    </row>
    <row r="16" spans="3:213" ht="12.75" customHeight="1" hidden="1" thickBot="1">
      <c r="C16" s="51" t="s">
        <v>50</v>
      </c>
      <c r="D16" s="52">
        <f>I60</f>
        <v>330246.1</v>
      </c>
      <c r="E16" s="53"/>
      <c r="F16" s="54">
        <f>D16/D15</f>
        <v>2.0640381249999997</v>
      </c>
      <c r="G16" s="55"/>
      <c r="H16" s="56"/>
      <c r="I16" s="305"/>
      <c r="J16" s="516"/>
      <c r="K16" s="57" t="s">
        <v>51</v>
      </c>
      <c r="L16" s="58">
        <v>2</v>
      </c>
      <c r="M16" s="59">
        <v>9</v>
      </c>
      <c r="N16" s="59">
        <v>16</v>
      </c>
      <c r="O16" s="59">
        <v>23</v>
      </c>
      <c r="P16" s="60">
        <v>30</v>
      </c>
      <c r="Q16" s="61"/>
      <c r="R16" s="60">
        <v>6</v>
      </c>
      <c r="S16" s="59">
        <v>13</v>
      </c>
      <c r="T16" s="59">
        <v>20</v>
      </c>
      <c r="U16" s="59">
        <v>27</v>
      </c>
      <c r="V16" s="62"/>
      <c r="W16" s="60">
        <v>6</v>
      </c>
      <c r="X16" s="59">
        <v>13</v>
      </c>
      <c r="Y16" s="59">
        <v>20</v>
      </c>
      <c r="Z16" s="59">
        <v>27</v>
      </c>
      <c r="AA16" s="61"/>
      <c r="AB16" s="60">
        <v>3</v>
      </c>
      <c r="AC16" s="59">
        <v>10</v>
      </c>
      <c r="AD16" s="59">
        <v>17</v>
      </c>
      <c r="AE16" s="59">
        <v>24</v>
      </c>
      <c r="AF16" s="61"/>
      <c r="AG16" s="60">
        <v>1</v>
      </c>
      <c r="AH16" s="59">
        <v>8</v>
      </c>
      <c r="AI16" s="59">
        <v>15</v>
      </c>
      <c r="AJ16" s="59">
        <v>22</v>
      </c>
      <c r="AK16" s="60">
        <v>29</v>
      </c>
      <c r="AL16" s="60">
        <v>5</v>
      </c>
      <c r="AM16" s="59">
        <v>12</v>
      </c>
      <c r="AN16" s="59">
        <v>19</v>
      </c>
      <c r="AO16" s="59">
        <v>26</v>
      </c>
      <c r="AP16" s="62"/>
      <c r="AQ16" s="60">
        <v>3</v>
      </c>
      <c r="AR16" s="59">
        <v>10</v>
      </c>
      <c r="AS16" s="59">
        <v>17</v>
      </c>
      <c r="AT16" s="59">
        <v>24</v>
      </c>
      <c r="AU16" s="288">
        <v>31</v>
      </c>
      <c r="AV16" s="61"/>
      <c r="AW16" s="60">
        <v>7</v>
      </c>
      <c r="AX16" s="59">
        <v>14</v>
      </c>
      <c r="AY16" s="59">
        <v>21</v>
      </c>
      <c r="AZ16" s="59">
        <v>28</v>
      </c>
      <c r="BA16" s="62"/>
      <c r="BB16" s="63">
        <v>4</v>
      </c>
      <c r="BC16" s="64">
        <v>11</v>
      </c>
      <c r="BD16" s="64">
        <v>18</v>
      </c>
      <c r="BE16" s="64">
        <v>25</v>
      </c>
      <c r="BF16" s="65"/>
      <c r="BG16" s="60">
        <v>2</v>
      </c>
      <c r="BH16" s="59">
        <v>9</v>
      </c>
      <c r="BI16" s="59">
        <v>16</v>
      </c>
      <c r="BJ16" s="59">
        <v>23</v>
      </c>
      <c r="BK16" s="60">
        <v>30</v>
      </c>
      <c r="BL16" s="61"/>
      <c r="BM16" s="60">
        <v>6</v>
      </c>
      <c r="BN16" s="59">
        <v>13</v>
      </c>
      <c r="BO16" s="59">
        <v>20</v>
      </c>
      <c r="BP16" s="59">
        <v>27</v>
      </c>
      <c r="BQ16" s="62"/>
      <c r="BR16" s="59">
        <v>4</v>
      </c>
      <c r="BS16" s="59">
        <v>11</v>
      </c>
      <c r="BT16" s="59">
        <v>18</v>
      </c>
      <c r="BU16" s="59">
        <v>25</v>
      </c>
      <c r="BV16" s="66">
        <v>1</v>
      </c>
      <c r="BW16" s="8"/>
      <c r="HC16" s="1"/>
      <c r="HD16" s="1"/>
      <c r="HE16" s="1"/>
    </row>
    <row r="17" spans="1:213" ht="3" customHeight="1" hidden="1" thickBot="1">
      <c r="A17" s="67"/>
      <c r="B17" s="8"/>
      <c r="C17" s="68"/>
      <c r="D17" s="69"/>
      <c r="E17" s="69"/>
      <c r="F17" s="70"/>
      <c r="G17" s="71"/>
      <c r="H17" s="69"/>
      <c r="I17" s="306"/>
      <c r="J17" s="72"/>
      <c r="K17" s="73"/>
      <c r="L17" s="74">
        <v>14</v>
      </c>
      <c r="M17" s="75"/>
      <c r="N17" s="75"/>
      <c r="O17" s="75"/>
      <c r="P17" s="75"/>
      <c r="Q17" s="76"/>
      <c r="R17" s="77"/>
      <c r="S17" s="77"/>
      <c r="T17" s="77"/>
      <c r="U17" s="77">
        <v>3</v>
      </c>
      <c r="V17" s="77"/>
      <c r="W17" s="75"/>
      <c r="X17" s="75"/>
      <c r="Y17" s="75"/>
      <c r="Z17" s="75"/>
      <c r="AA17" s="78">
        <v>1</v>
      </c>
      <c r="AB17" s="77">
        <v>1</v>
      </c>
      <c r="AC17" s="77"/>
      <c r="AD17" s="77"/>
      <c r="AE17" s="77"/>
      <c r="AF17" s="79"/>
      <c r="AG17" s="75"/>
      <c r="AH17" s="75"/>
      <c r="AI17" s="75"/>
      <c r="AJ17" s="75"/>
      <c r="AK17" s="75"/>
      <c r="AL17" s="77"/>
      <c r="AM17" s="77"/>
      <c r="AN17" s="77">
        <v>17</v>
      </c>
      <c r="AO17" s="77"/>
      <c r="AP17" s="79"/>
      <c r="AQ17" s="75"/>
      <c r="AR17" s="75"/>
      <c r="AS17" s="75"/>
      <c r="AT17" s="75"/>
      <c r="AU17" s="75"/>
      <c r="AV17" s="76"/>
      <c r="AW17" s="77"/>
      <c r="AX17" s="77"/>
      <c r="AY17" s="77"/>
      <c r="AZ17" s="77"/>
      <c r="BA17" s="79"/>
      <c r="BB17" s="80"/>
      <c r="BC17" s="81">
        <v>1</v>
      </c>
      <c r="BD17" s="81"/>
      <c r="BE17" s="81"/>
      <c r="BF17" s="76"/>
      <c r="BG17" s="77"/>
      <c r="BH17" s="77"/>
      <c r="BI17" s="77"/>
      <c r="BJ17" s="77"/>
      <c r="BK17" s="77"/>
      <c r="BL17" s="78"/>
      <c r="BM17" s="75"/>
      <c r="BN17" s="75"/>
      <c r="BO17" s="75"/>
      <c r="BP17" s="75"/>
      <c r="BQ17" s="75"/>
      <c r="BR17" s="77">
        <v>9</v>
      </c>
      <c r="BS17" s="77"/>
      <c r="BT17" s="77"/>
      <c r="BU17" s="77"/>
      <c r="BV17" s="82"/>
      <c r="BW17" s="8"/>
      <c r="HC17" s="1"/>
      <c r="HD17" s="1"/>
      <c r="HE17" s="1"/>
    </row>
    <row r="18" spans="1:213" ht="12.75">
      <c r="A18" s="67"/>
      <c r="B18" s="8"/>
      <c r="C18" s="83" t="s">
        <v>0</v>
      </c>
      <c r="D18" s="84" t="s">
        <v>52</v>
      </c>
      <c r="E18" s="84" t="s">
        <v>53</v>
      </c>
      <c r="F18" s="85" t="s">
        <v>54</v>
      </c>
      <c r="G18" s="86" t="s">
        <v>55</v>
      </c>
      <c r="H18" s="84" t="s">
        <v>56</v>
      </c>
      <c r="I18" s="307" t="s">
        <v>55</v>
      </c>
      <c r="J18" s="87" t="s">
        <v>57</v>
      </c>
      <c r="K18" s="88" t="s">
        <v>58</v>
      </c>
      <c r="L18" s="89">
        <v>52</v>
      </c>
      <c r="M18" s="90">
        <v>1</v>
      </c>
      <c r="N18" s="90">
        <v>2</v>
      </c>
      <c r="O18" s="90">
        <v>3</v>
      </c>
      <c r="P18" s="91">
        <v>4</v>
      </c>
      <c r="Q18" s="279">
        <v>5</v>
      </c>
      <c r="R18" s="282">
        <v>5</v>
      </c>
      <c r="S18" s="90">
        <v>6</v>
      </c>
      <c r="T18" s="90">
        <v>7</v>
      </c>
      <c r="U18" s="90">
        <v>8</v>
      </c>
      <c r="V18" s="93">
        <v>9</v>
      </c>
      <c r="W18" s="91">
        <v>9</v>
      </c>
      <c r="X18" s="90">
        <v>10</v>
      </c>
      <c r="Y18" s="90">
        <v>11</v>
      </c>
      <c r="Z18" s="90">
        <v>12</v>
      </c>
      <c r="AA18" s="92">
        <v>13</v>
      </c>
      <c r="AB18" s="91">
        <v>13</v>
      </c>
      <c r="AC18" s="90">
        <v>14</v>
      </c>
      <c r="AD18" s="90">
        <v>15</v>
      </c>
      <c r="AE18" s="90">
        <v>16</v>
      </c>
      <c r="AF18" s="92">
        <v>17</v>
      </c>
      <c r="AG18" s="282">
        <v>18</v>
      </c>
      <c r="AH18" s="90">
        <v>19</v>
      </c>
      <c r="AI18" s="90">
        <v>20</v>
      </c>
      <c r="AJ18" s="90">
        <v>21</v>
      </c>
      <c r="AK18" s="92">
        <v>22</v>
      </c>
      <c r="AL18" s="91">
        <v>22</v>
      </c>
      <c r="AM18" s="90">
        <v>23</v>
      </c>
      <c r="AN18" s="90">
        <v>24</v>
      </c>
      <c r="AO18" s="90">
        <v>25</v>
      </c>
      <c r="AP18" s="93">
        <v>26</v>
      </c>
      <c r="AQ18" s="91">
        <v>26</v>
      </c>
      <c r="AR18" s="90">
        <v>27</v>
      </c>
      <c r="AS18" s="90">
        <v>28</v>
      </c>
      <c r="AT18" s="90">
        <v>29</v>
      </c>
      <c r="AU18" s="279">
        <v>30</v>
      </c>
      <c r="AV18" s="92">
        <v>31</v>
      </c>
      <c r="AW18" s="91">
        <v>31</v>
      </c>
      <c r="AX18" s="90">
        <v>32</v>
      </c>
      <c r="AY18" s="90">
        <v>33</v>
      </c>
      <c r="AZ18" s="90">
        <v>34</v>
      </c>
      <c r="BA18" s="93">
        <v>35</v>
      </c>
      <c r="BB18" s="94">
        <v>35</v>
      </c>
      <c r="BC18" s="90">
        <v>36</v>
      </c>
      <c r="BD18" s="90">
        <v>37</v>
      </c>
      <c r="BE18" s="90">
        <v>38</v>
      </c>
      <c r="BF18" s="92">
        <v>39</v>
      </c>
      <c r="BG18" s="91">
        <v>39</v>
      </c>
      <c r="BH18" s="90">
        <v>40</v>
      </c>
      <c r="BI18" s="90">
        <v>41</v>
      </c>
      <c r="BJ18" s="90">
        <v>42</v>
      </c>
      <c r="BK18" s="91">
        <v>43</v>
      </c>
      <c r="BL18" s="92">
        <v>44</v>
      </c>
      <c r="BM18" s="91">
        <v>44</v>
      </c>
      <c r="BN18" s="90">
        <v>45</v>
      </c>
      <c r="BO18" s="90">
        <v>46</v>
      </c>
      <c r="BP18" s="90">
        <v>47</v>
      </c>
      <c r="BQ18" s="93">
        <v>48</v>
      </c>
      <c r="BR18" s="90">
        <v>48</v>
      </c>
      <c r="BS18" s="90">
        <v>49</v>
      </c>
      <c r="BT18" s="90">
        <v>50</v>
      </c>
      <c r="BU18" s="90">
        <v>51</v>
      </c>
      <c r="BV18" s="95">
        <v>52</v>
      </c>
      <c r="BW18" s="8"/>
      <c r="HC18" s="1"/>
      <c r="HD18" s="1"/>
      <c r="HE18" s="1"/>
    </row>
    <row r="19" spans="1:213" ht="12.75">
      <c r="A19" s="67"/>
      <c r="B19" s="8"/>
      <c r="C19" s="96"/>
      <c r="D19" s="97"/>
      <c r="E19" s="97" t="s">
        <v>59</v>
      </c>
      <c r="F19" s="98" t="s">
        <v>60</v>
      </c>
      <c r="G19" s="99"/>
      <c r="H19" s="97"/>
      <c r="I19" s="308" t="s">
        <v>61</v>
      </c>
      <c r="J19" s="72" t="s">
        <v>62</v>
      </c>
      <c r="K19" s="72" t="s">
        <v>62</v>
      </c>
      <c r="L19" s="100">
        <v>26</v>
      </c>
      <c r="M19" s="101">
        <f>+L20+1</f>
        <v>2</v>
      </c>
      <c r="N19" s="101">
        <f>+M20+1</f>
        <v>9</v>
      </c>
      <c r="O19" s="101">
        <f>+N20+1</f>
        <v>16</v>
      </c>
      <c r="P19" s="101">
        <f>+O20+1</f>
        <v>23</v>
      </c>
      <c r="Q19" s="280">
        <v>30</v>
      </c>
      <c r="R19" s="283">
        <v>1</v>
      </c>
      <c r="S19" s="101">
        <v>6</v>
      </c>
      <c r="T19" s="101">
        <f>+S19+7</f>
        <v>13</v>
      </c>
      <c r="U19" s="101">
        <f>+T19+7</f>
        <v>20</v>
      </c>
      <c r="V19" s="104">
        <v>27</v>
      </c>
      <c r="W19" s="102">
        <v>1</v>
      </c>
      <c r="X19" s="101">
        <v>6</v>
      </c>
      <c r="Y19" s="101">
        <v>13</v>
      </c>
      <c r="Z19" s="101">
        <v>20</v>
      </c>
      <c r="AA19" s="103">
        <v>27</v>
      </c>
      <c r="AB19" s="102">
        <v>1</v>
      </c>
      <c r="AC19" s="101">
        <f>+AB20+1</f>
        <v>3</v>
      </c>
      <c r="AD19" s="101">
        <f>+AC20+1</f>
        <v>10</v>
      </c>
      <c r="AE19" s="101">
        <f>+AD20+1</f>
        <v>17</v>
      </c>
      <c r="AF19" s="101">
        <f>+AE20+1</f>
        <v>24</v>
      </c>
      <c r="AG19" s="102">
        <v>1</v>
      </c>
      <c r="AH19" s="101">
        <v>8</v>
      </c>
      <c r="AI19" s="101">
        <v>15</v>
      </c>
      <c r="AJ19" s="101">
        <v>22</v>
      </c>
      <c r="AK19" s="103">
        <v>29</v>
      </c>
      <c r="AL19" s="102">
        <v>1</v>
      </c>
      <c r="AM19" s="101">
        <v>5</v>
      </c>
      <c r="AN19" s="101">
        <v>12</v>
      </c>
      <c r="AO19" s="101">
        <v>19</v>
      </c>
      <c r="AP19" s="104">
        <v>26</v>
      </c>
      <c r="AQ19" s="102">
        <v>1</v>
      </c>
      <c r="AR19" s="101">
        <v>3</v>
      </c>
      <c r="AS19" s="101">
        <v>10</v>
      </c>
      <c r="AT19" s="101">
        <v>17</v>
      </c>
      <c r="AU19" s="280">
        <v>24</v>
      </c>
      <c r="AV19" s="103">
        <v>31</v>
      </c>
      <c r="AW19" s="102">
        <v>1</v>
      </c>
      <c r="AX19" s="101">
        <v>7</v>
      </c>
      <c r="AY19" s="101">
        <v>14</v>
      </c>
      <c r="AZ19" s="101">
        <v>21</v>
      </c>
      <c r="BA19" s="104">
        <v>28</v>
      </c>
      <c r="BB19" s="105">
        <v>1</v>
      </c>
      <c r="BC19" s="101">
        <v>4</v>
      </c>
      <c r="BD19" s="101">
        <v>11</v>
      </c>
      <c r="BE19" s="101">
        <v>18</v>
      </c>
      <c r="BF19" s="103">
        <v>25</v>
      </c>
      <c r="BG19" s="102">
        <v>1</v>
      </c>
      <c r="BH19" s="101">
        <v>2</v>
      </c>
      <c r="BI19" s="101">
        <v>9</v>
      </c>
      <c r="BJ19" s="101">
        <v>16</v>
      </c>
      <c r="BK19" s="102">
        <v>23</v>
      </c>
      <c r="BL19" s="103">
        <v>30</v>
      </c>
      <c r="BM19" s="102">
        <v>1</v>
      </c>
      <c r="BN19" s="101">
        <v>6</v>
      </c>
      <c r="BO19" s="101">
        <v>13</v>
      </c>
      <c r="BP19" s="101">
        <v>20</v>
      </c>
      <c r="BQ19" s="104">
        <v>27</v>
      </c>
      <c r="BR19" s="101">
        <v>1</v>
      </c>
      <c r="BS19" s="101">
        <v>4</v>
      </c>
      <c r="BT19" s="101">
        <v>11</v>
      </c>
      <c r="BU19" s="101">
        <v>18</v>
      </c>
      <c r="BV19" s="106">
        <v>25</v>
      </c>
      <c r="BW19" s="8"/>
      <c r="HC19" s="1"/>
      <c r="HD19" s="1"/>
      <c r="HE19" s="1"/>
    </row>
    <row r="20" spans="1:213" ht="14.25" thickBot="1">
      <c r="A20" s="67"/>
      <c r="B20" s="8"/>
      <c r="C20" s="107"/>
      <c r="D20" s="108"/>
      <c r="E20" s="108"/>
      <c r="F20" s="109" t="s">
        <v>65</v>
      </c>
      <c r="G20" s="110" t="s">
        <v>63</v>
      </c>
      <c r="H20" s="108"/>
      <c r="I20" s="309" t="s">
        <v>63</v>
      </c>
      <c r="J20" s="111"/>
      <c r="K20" s="111"/>
      <c r="L20" s="112">
        <v>1</v>
      </c>
      <c r="M20" s="113">
        <f>+L20+7</f>
        <v>8</v>
      </c>
      <c r="N20" s="113">
        <f>+M20+7</f>
        <v>15</v>
      </c>
      <c r="O20" s="113">
        <f>+N20+7</f>
        <v>22</v>
      </c>
      <c r="P20" s="113">
        <f>+O20+7</f>
        <v>29</v>
      </c>
      <c r="Q20" s="281">
        <v>31</v>
      </c>
      <c r="R20" s="284">
        <v>5</v>
      </c>
      <c r="S20" s="113">
        <f>+R20+7</f>
        <v>12</v>
      </c>
      <c r="T20" s="113">
        <f>+S20+7</f>
        <v>19</v>
      </c>
      <c r="U20" s="113">
        <f>+T20+7</f>
        <v>26</v>
      </c>
      <c r="V20" s="116">
        <v>28</v>
      </c>
      <c r="W20" s="114">
        <v>5</v>
      </c>
      <c r="X20" s="113">
        <v>12</v>
      </c>
      <c r="Y20" s="113">
        <v>19</v>
      </c>
      <c r="Z20" s="113">
        <v>26</v>
      </c>
      <c r="AA20" s="115">
        <v>31</v>
      </c>
      <c r="AB20" s="114">
        <v>2</v>
      </c>
      <c r="AC20" s="113">
        <f>+AB20+7</f>
        <v>9</v>
      </c>
      <c r="AD20" s="113">
        <f>+AC20+7</f>
        <v>16</v>
      </c>
      <c r="AE20" s="113">
        <f>+AD20+7</f>
        <v>23</v>
      </c>
      <c r="AF20" s="113">
        <f>+AE20+7</f>
        <v>30</v>
      </c>
      <c r="AG20" s="114">
        <v>7</v>
      </c>
      <c r="AH20" s="113">
        <v>14</v>
      </c>
      <c r="AI20" s="113">
        <v>21</v>
      </c>
      <c r="AJ20" s="113">
        <v>28</v>
      </c>
      <c r="AK20" s="115">
        <v>31</v>
      </c>
      <c r="AL20" s="114">
        <v>4</v>
      </c>
      <c r="AM20" s="113">
        <v>11</v>
      </c>
      <c r="AN20" s="113">
        <v>18</v>
      </c>
      <c r="AO20" s="113">
        <v>25</v>
      </c>
      <c r="AP20" s="116">
        <v>30</v>
      </c>
      <c r="AQ20" s="114">
        <v>2</v>
      </c>
      <c r="AR20" s="113">
        <v>9</v>
      </c>
      <c r="AS20" s="113">
        <v>16</v>
      </c>
      <c r="AT20" s="113">
        <v>23</v>
      </c>
      <c r="AU20" s="281">
        <v>30</v>
      </c>
      <c r="AV20" s="115">
        <v>31</v>
      </c>
      <c r="AW20" s="114">
        <v>6</v>
      </c>
      <c r="AX20" s="113">
        <v>13</v>
      </c>
      <c r="AY20" s="113">
        <v>20</v>
      </c>
      <c r="AZ20" s="113">
        <v>27</v>
      </c>
      <c r="BA20" s="116">
        <v>31</v>
      </c>
      <c r="BB20" s="117">
        <v>3</v>
      </c>
      <c r="BC20" s="113">
        <v>10</v>
      </c>
      <c r="BD20" s="113">
        <v>17</v>
      </c>
      <c r="BE20" s="113">
        <v>24</v>
      </c>
      <c r="BF20" s="115">
        <v>30</v>
      </c>
      <c r="BG20" s="114">
        <v>1</v>
      </c>
      <c r="BH20" s="113">
        <v>8</v>
      </c>
      <c r="BI20" s="113">
        <v>15</v>
      </c>
      <c r="BJ20" s="113">
        <v>22</v>
      </c>
      <c r="BK20" s="114">
        <v>29</v>
      </c>
      <c r="BL20" s="115">
        <v>31</v>
      </c>
      <c r="BM20" s="114">
        <v>5</v>
      </c>
      <c r="BN20" s="113">
        <v>12</v>
      </c>
      <c r="BO20" s="113">
        <v>19</v>
      </c>
      <c r="BP20" s="113">
        <v>26</v>
      </c>
      <c r="BQ20" s="116">
        <v>30</v>
      </c>
      <c r="BR20" s="113">
        <v>3</v>
      </c>
      <c r="BS20" s="113">
        <v>10</v>
      </c>
      <c r="BT20" s="113">
        <v>17</v>
      </c>
      <c r="BU20" s="113">
        <v>24</v>
      </c>
      <c r="BV20" s="118">
        <v>31</v>
      </c>
      <c r="BW20" s="8"/>
      <c r="HC20" s="1"/>
      <c r="HD20" s="1"/>
      <c r="HE20" s="1"/>
    </row>
    <row r="21" spans="1:213" ht="3" customHeight="1" hidden="1">
      <c r="A21" s="67"/>
      <c r="B21" s="8"/>
      <c r="C21" s="119"/>
      <c r="D21" s="21"/>
      <c r="E21" s="21"/>
      <c r="F21" s="120"/>
      <c r="G21" s="121"/>
      <c r="H21" s="21"/>
      <c r="I21" s="310"/>
      <c r="J21" s="122"/>
      <c r="K21" s="122"/>
      <c r="L21" s="123"/>
      <c r="M21" s="123"/>
      <c r="N21" s="123"/>
      <c r="O21" s="123"/>
      <c r="P21" s="123"/>
      <c r="Q21" s="124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  <c r="AC21" s="123"/>
      <c r="AD21" s="123"/>
      <c r="AE21" s="123"/>
      <c r="AF21" s="125"/>
      <c r="AG21" s="123"/>
      <c r="AH21" s="123"/>
      <c r="AI21" s="123"/>
      <c r="AJ21" s="123"/>
      <c r="AK21" s="125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4"/>
      <c r="AW21" s="123"/>
      <c r="AX21" s="123"/>
      <c r="AY21" s="123"/>
      <c r="AZ21" s="123"/>
      <c r="BA21" s="125"/>
      <c r="BB21" s="126"/>
      <c r="BC21" s="127"/>
      <c r="BD21" s="127"/>
      <c r="BE21" s="127"/>
      <c r="BF21" s="124"/>
      <c r="BG21" s="123"/>
      <c r="BH21" s="123"/>
      <c r="BI21" s="123"/>
      <c r="BJ21" s="123"/>
      <c r="BK21" s="123"/>
      <c r="BL21" s="124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8"/>
      <c r="HC21" s="1"/>
      <c r="HD21" s="1"/>
      <c r="HE21" s="1"/>
    </row>
    <row r="22" spans="1:213" ht="13.5" customHeight="1" thickBot="1">
      <c r="A22" s="67"/>
      <c r="B22" s="8"/>
      <c r="C22" s="250" t="s">
        <v>6</v>
      </c>
      <c r="D22" s="243"/>
      <c r="E22" s="243"/>
      <c r="F22" s="244"/>
      <c r="G22" s="245"/>
      <c r="H22" s="243"/>
      <c r="I22" s="311"/>
      <c r="J22" s="246"/>
      <c r="K22" s="246"/>
      <c r="L22" s="356"/>
      <c r="M22" s="323"/>
      <c r="N22" s="323"/>
      <c r="O22" s="323"/>
      <c r="P22" s="323"/>
      <c r="Q22" s="323"/>
      <c r="R22" s="323"/>
      <c r="S22" s="323"/>
      <c r="T22" s="323"/>
      <c r="U22" s="323"/>
      <c r="V22" s="357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57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57"/>
      <c r="BR22" s="323"/>
      <c r="BS22" s="323"/>
      <c r="BT22" s="323"/>
      <c r="BU22" s="323"/>
      <c r="BV22" s="327"/>
      <c r="BW22" s="8"/>
      <c r="HC22" s="1"/>
      <c r="HD22" s="1"/>
      <c r="HE22" s="1"/>
    </row>
    <row r="23" spans="1:210" s="37" customFormat="1" ht="13.5" customHeight="1">
      <c r="A23" s="128"/>
      <c r="B23" s="138"/>
      <c r="C23" s="239" t="s">
        <v>1</v>
      </c>
      <c r="D23" s="140" t="s">
        <v>99</v>
      </c>
      <c r="E23" s="238" t="s">
        <v>20</v>
      </c>
      <c r="F23" s="175"/>
      <c r="G23" s="240">
        <f>13250*1.025</f>
        <v>13581.249999999998</v>
      </c>
      <c r="H23" s="167">
        <f>COUNTA(L23:BV23)</f>
        <v>1</v>
      </c>
      <c r="I23" s="312">
        <f>G23*H23</f>
        <v>13581.249999999998</v>
      </c>
      <c r="J23" s="241"/>
      <c r="K23" s="242"/>
      <c r="L23" s="129"/>
      <c r="M23" s="130"/>
      <c r="N23" s="130"/>
      <c r="O23" s="130"/>
      <c r="P23" s="131"/>
      <c r="Q23" s="132"/>
      <c r="R23" s="133"/>
      <c r="S23" s="130"/>
      <c r="T23" s="130"/>
      <c r="U23" s="130"/>
      <c r="V23" s="132"/>
      <c r="W23" s="133"/>
      <c r="X23" s="290" t="s">
        <v>87</v>
      </c>
      <c r="Y23" s="130"/>
      <c r="Z23" s="130"/>
      <c r="AA23" s="132"/>
      <c r="AB23" s="134"/>
      <c r="AC23" s="135"/>
      <c r="AD23" s="135"/>
      <c r="AE23" s="130"/>
      <c r="AF23" s="132"/>
      <c r="AG23" s="134"/>
      <c r="AH23" s="135"/>
      <c r="AI23" s="130"/>
      <c r="AJ23" s="130"/>
      <c r="AK23" s="132"/>
      <c r="AL23" s="134"/>
      <c r="AM23" s="130"/>
      <c r="AN23" s="130"/>
      <c r="AO23" s="130"/>
      <c r="AP23" s="132"/>
      <c r="AQ23" s="134"/>
      <c r="AR23" s="130"/>
      <c r="AS23" s="130"/>
      <c r="AT23" s="130"/>
      <c r="AU23" s="131"/>
      <c r="AV23" s="132"/>
      <c r="AW23" s="134"/>
      <c r="AX23" s="130"/>
      <c r="AY23" s="130"/>
      <c r="AZ23" s="130"/>
      <c r="BA23" s="132"/>
      <c r="BB23" s="133"/>
      <c r="BC23" s="130"/>
      <c r="BD23" s="130"/>
      <c r="BE23" s="130"/>
      <c r="BF23" s="132"/>
      <c r="BG23" s="134"/>
      <c r="BH23" s="135"/>
      <c r="BI23" s="130"/>
      <c r="BJ23" s="130"/>
      <c r="BK23" s="131"/>
      <c r="BL23" s="132"/>
      <c r="BM23" s="133"/>
      <c r="BN23" s="130"/>
      <c r="BO23" s="130"/>
      <c r="BP23" s="130"/>
      <c r="BQ23" s="132"/>
      <c r="BR23" s="134"/>
      <c r="BS23" s="130"/>
      <c r="BT23" s="130"/>
      <c r="BU23" s="130"/>
      <c r="BV23" s="136"/>
      <c r="BW23" s="137"/>
      <c r="BX23" s="137"/>
      <c r="BY23" s="137"/>
      <c r="BZ23" s="137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</row>
    <row r="24" spans="1:210" s="37" customFormat="1" ht="13.5" customHeight="1">
      <c r="A24" s="128"/>
      <c r="B24" s="138"/>
      <c r="C24" s="253" t="s">
        <v>5</v>
      </c>
      <c r="D24" s="140" t="s">
        <v>99</v>
      </c>
      <c r="E24" s="198" t="s">
        <v>11</v>
      </c>
      <c r="F24" s="141"/>
      <c r="G24" s="254">
        <f>18120*1.025</f>
        <v>18573</v>
      </c>
      <c r="H24" s="255">
        <f>COUNTA(L24:BV24)</f>
        <v>2</v>
      </c>
      <c r="I24" s="313">
        <f>G24*H24</f>
        <v>37146</v>
      </c>
      <c r="J24" s="144"/>
      <c r="K24" s="145"/>
      <c r="L24" s="338"/>
      <c r="M24" s="329"/>
      <c r="N24" s="329"/>
      <c r="O24" s="329"/>
      <c r="P24" s="333"/>
      <c r="Q24" s="331"/>
      <c r="R24" s="330"/>
      <c r="S24" s="329"/>
      <c r="T24" s="329"/>
      <c r="U24" s="329"/>
      <c r="V24" s="331"/>
      <c r="W24" s="339" t="s">
        <v>87</v>
      </c>
      <c r="X24" s="340"/>
      <c r="Y24" s="340"/>
      <c r="Z24" s="340"/>
      <c r="AA24" s="341"/>
      <c r="AB24" s="342"/>
      <c r="AC24" s="340"/>
      <c r="AD24" s="340"/>
      <c r="AE24" s="329"/>
      <c r="AF24" s="331"/>
      <c r="AG24" s="330"/>
      <c r="AH24" s="329"/>
      <c r="AI24" s="329"/>
      <c r="AJ24" s="329"/>
      <c r="AK24" s="331"/>
      <c r="AL24" s="330"/>
      <c r="AM24" s="329"/>
      <c r="AN24" s="329"/>
      <c r="AO24" s="329"/>
      <c r="AP24" s="341"/>
      <c r="AQ24" s="330"/>
      <c r="AR24" s="329"/>
      <c r="AS24" s="329"/>
      <c r="AT24" s="329"/>
      <c r="AU24" s="333"/>
      <c r="AV24" s="331"/>
      <c r="AW24" s="330"/>
      <c r="AX24" s="329"/>
      <c r="AY24" s="329"/>
      <c r="AZ24" s="329"/>
      <c r="BA24" s="331"/>
      <c r="BB24" s="343" t="s">
        <v>87</v>
      </c>
      <c r="BC24" s="329"/>
      <c r="BD24" s="340"/>
      <c r="BE24" s="329"/>
      <c r="BF24" s="341"/>
      <c r="BG24" s="330"/>
      <c r="BH24" s="329"/>
      <c r="BI24" s="329"/>
      <c r="BJ24" s="340"/>
      <c r="BK24" s="333"/>
      <c r="BL24" s="331"/>
      <c r="BM24" s="330"/>
      <c r="BN24" s="329"/>
      <c r="BO24" s="340"/>
      <c r="BP24" s="329"/>
      <c r="BQ24" s="331"/>
      <c r="BR24" s="330"/>
      <c r="BS24" s="329"/>
      <c r="BT24" s="340"/>
      <c r="BU24" s="329"/>
      <c r="BV24" s="344"/>
      <c r="BW24" s="137"/>
      <c r="BX24" s="137"/>
      <c r="BY24" s="137"/>
      <c r="BZ24" s="137"/>
      <c r="CA24" s="137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</row>
    <row r="25" spans="1:210" s="37" customFormat="1" ht="13.5" customHeight="1">
      <c r="A25" s="128"/>
      <c r="B25" s="138"/>
      <c r="C25" s="250" t="s">
        <v>7</v>
      </c>
      <c r="D25" s="256"/>
      <c r="E25" s="256"/>
      <c r="F25" s="257"/>
      <c r="G25" s="258"/>
      <c r="H25" s="259"/>
      <c r="I25" s="314"/>
      <c r="J25" s="144"/>
      <c r="K25" s="355"/>
      <c r="L25" s="359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352"/>
      <c r="Y25" s="352"/>
      <c r="Z25" s="352"/>
      <c r="AA25" s="352"/>
      <c r="AB25" s="352"/>
      <c r="AC25" s="352"/>
      <c r="AD25" s="352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2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2"/>
      <c r="BE25" s="351"/>
      <c r="BF25" s="352"/>
      <c r="BG25" s="351"/>
      <c r="BH25" s="351"/>
      <c r="BI25" s="351"/>
      <c r="BJ25" s="352"/>
      <c r="BK25" s="351"/>
      <c r="BL25" s="351"/>
      <c r="BM25" s="351"/>
      <c r="BN25" s="351"/>
      <c r="BO25" s="352"/>
      <c r="BP25" s="351"/>
      <c r="BQ25" s="351"/>
      <c r="BR25" s="351"/>
      <c r="BS25" s="351"/>
      <c r="BT25" s="352"/>
      <c r="BU25" s="351"/>
      <c r="BV25" s="353"/>
      <c r="BW25" s="137"/>
      <c r="BX25" s="137"/>
      <c r="BY25" s="137"/>
      <c r="BZ25" s="137"/>
      <c r="CA25" s="137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</row>
    <row r="26" spans="1:210" s="37" customFormat="1" ht="13.5" customHeight="1">
      <c r="A26" s="128"/>
      <c r="B26" s="138"/>
      <c r="C26" s="164" t="s">
        <v>100</v>
      </c>
      <c r="D26" s="140" t="s">
        <v>99</v>
      </c>
      <c r="E26" s="166" t="s">
        <v>20</v>
      </c>
      <c r="F26" s="175"/>
      <c r="G26" s="165">
        <f>14900*1.025</f>
        <v>15272.499999999998</v>
      </c>
      <c r="H26" s="167">
        <f>COUNTA(L26:BV26)</f>
        <v>2</v>
      </c>
      <c r="I26" s="315">
        <f>G26*H26</f>
        <v>30544.999999999996</v>
      </c>
      <c r="J26" s="144"/>
      <c r="K26" s="145"/>
      <c r="L26" s="170"/>
      <c r="M26" s="159"/>
      <c r="N26" s="159"/>
      <c r="O26" s="159"/>
      <c r="P26" s="156"/>
      <c r="Q26" s="157"/>
      <c r="R26" s="158"/>
      <c r="S26" s="159"/>
      <c r="T26" s="159"/>
      <c r="U26" s="159"/>
      <c r="V26" s="157"/>
      <c r="W26" s="158"/>
      <c r="X26" s="296" t="s">
        <v>87</v>
      </c>
      <c r="Y26" s="160"/>
      <c r="Z26" s="160"/>
      <c r="AA26" s="171"/>
      <c r="AB26" s="172"/>
      <c r="AC26" s="160"/>
      <c r="AD26" s="160"/>
      <c r="AE26" s="159"/>
      <c r="AF26" s="157"/>
      <c r="AG26" s="158"/>
      <c r="AH26" s="159"/>
      <c r="AI26" s="159"/>
      <c r="AJ26" s="159"/>
      <c r="AK26" s="157"/>
      <c r="AL26" s="158"/>
      <c r="AM26" s="159"/>
      <c r="AN26" s="159"/>
      <c r="AO26" s="159"/>
      <c r="AP26" s="157"/>
      <c r="AQ26" s="158"/>
      <c r="AR26" s="159"/>
      <c r="AS26" s="159"/>
      <c r="AT26" s="159"/>
      <c r="AU26" s="156"/>
      <c r="AV26" s="157"/>
      <c r="AW26" s="158"/>
      <c r="AX26" s="159"/>
      <c r="AY26" s="159"/>
      <c r="AZ26" s="159"/>
      <c r="BA26" s="157"/>
      <c r="BB26" s="158"/>
      <c r="BC26" s="321" t="s">
        <v>87</v>
      </c>
      <c r="BD26" s="160"/>
      <c r="BE26" s="159"/>
      <c r="BF26" s="157"/>
      <c r="BG26" s="158"/>
      <c r="BH26" s="159"/>
      <c r="BI26" s="159"/>
      <c r="BJ26" s="160"/>
      <c r="BK26" s="156"/>
      <c r="BL26" s="157"/>
      <c r="BM26" s="158"/>
      <c r="BN26" s="159"/>
      <c r="BO26" s="160"/>
      <c r="BP26" s="159"/>
      <c r="BQ26" s="157"/>
      <c r="BR26" s="158"/>
      <c r="BS26" s="159"/>
      <c r="BT26" s="159"/>
      <c r="BU26" s="159"/>
      <c r="BV26" s="174"/>
      <c r="BW26" s="137"/>
      <c r="BX26" s="137"/>
      <c r="BY26" s="137"/>
      <c r="BZ26" s="137"/>
      <c r="CA26" s="137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</row>
    <row r="27" spans="1:210" s="37" customFormat="1" ht="13.5" customHeight="1">
      <c r="A27" s="128"/>
      <c r="B27" s="138"/>
      <c r="C27" s="164" t="s">
        <v>67</v>
      </c>
      <c r="D27" s="166" t="s">
        <v>21</v>
      </c>
      <c r="E27" s="166" t="s">
        <v>9</v>
      </c>
      <c r="F27" s="175"/>
      <c r="G27" s="165">
        <f>1550*1.025</f>
        <v>1588.7499999999998</v>
      </c>
      <c r="H27" s="167">
        <f aca="true" t="shared" si="0" ref="H27:H35">COUNTA(L27:BV27)</f>
        <v>4</v>
      </c>
      <c r="I27" s="315">
        <f aca="true" t="shared" si="1" ref="I27:I34">G27*H27</f>
        <v>6354.999999999999</v>
      </c>
      <c r="J27" s="144"/>
      <c r="K27" s="145"/>
      <c r="L27" s="170"/>
      <c r="M27" s="159"/>
      <c r="N27" s="159"/>
      <c r="O27" s="159"/>
      <c r="P27" s="156"/>
      <c r="Q27" s="157"/>
      <c r="R27" s="158"/>
      <c r="S27" s="159"/>
      <c r="T27" s="159"/>
      <c r="U27" s="159"/>
      <c r="V27" s="157"/>
      <c r="W27" s="158"/>
      <c r="X27" s="296" t="s">
        <v>87</v>
      </c>
      <c r="Y27" s="160"/>
      <c r="Z27" s="160"/>
      <c r="AA27" s="171"/>
      <c r="AB27" s="172"/>
      <c r="AC27" s="160"/>
      <c r="AD27" s="160"/>
      <c r="AE27" s="159"/>
      <c r="AF27" s="157"/>
      <c r="AG27" s="158"/>
      <c r="AH27" s="159"/>
      <c r="AI27" s="159"/>
      <c r="AJ27" s="159"/>
      <c r="AK27" s="157"/>
      <c r="AL27" s="158"/>
      <c r="AM27" s="159"/>
      <c r="AN27" s="159"/>
      <c r="AO27" s="321" t="s">
        <v>87</v>
      </c>
      <c r="AP27" s="157"/>
      <c r="AQ27" s="158"/>
      <c r="AR27" s="159"/>
      <c r="AS27" s="159"/>
      <c r="AT27" s="159"/>
      <c r="AU27" s="156"/>
      <c r="AV27" s="157"/>
      <c r="AW27" s="158"/>
      <c r="AX27" s="159"/>
      <c r="AY27" s="159"/>
      <c r="AZ27" s="159"/>
      <c r="BA27" s="157"/>
      <c r="BB27" s="158"/>
      <c r="BC27" s="321" t="s">
        <v>87</v>
      </c>
      <c r="BD27" s="160"/>
      <c r="BE27" s="159"/>
      <c r="BF27" s="157"/>
      <c r="BG27" s="158"/>
      <c r="BH27" s="159"/>
      <c r="BI27" s="159"/>
      <c r="BJ27" s="160"/>
      <c r="BK27" s="156"/>
      <c r="BL27" s="157"/>
      <c r="BM27" s="158"/>
      <c r="BN27" s="159"/>
      <c r="BO27" s="160"/>
      <c r="BP27" s="159"/>
      <c r="BQ27" s="157"/>
      <c r="BR27" s="158"/>
      <c r="BS27" s="159"/>
      <c r="BT27" s="321" t="s">
        <v>87</v>
      </c>
      <c r="BU27" s="159"/>
      <c r="BV27" s="174"/>
      <c r="BW27" s="137"/>
      <c r="BX27" s="137"/>
      <c r="BY27" s="137"/>
      <c r="BZ27" s="137"/>
      <c r="CA27" s="137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</row>
    <row r="28" spans="1:210" s="37" customFormat="1" ht="13.5" customHeight="1">
      <c r="A28" s="128"/>
      <c r="B28" s="138"/>
      <c r="C28" s="139" t="s">
        <v>68</v>
      </c>
      <c r="D28" s="140" t="s">
        <v>99</v>
      </c>
      <c r="E28" s="140" t="s">
        <v>10</v>
      </c>
      <c r="F28" s="155"/>
      <c r="G28" s="142">
        <f>12000*1.025</f>
        <v>12299.999999999998</v>
      </c>
      <c r="H28" s="143">
        <f t="shared" si="0"/>
        <v>2</v>
      </c>
      <c r="I28" s="316">
        <f t="shared" si="1"/>
        <v>24599.999999999996</v>
      </c>
      <c r="J28" s="144"/>
      <c r="K28" s="145"/>
      <c r="L28" s="146"/>
      <c r="M28" s="147"/>
      <c r="N28" s="147"/>
      <c r="O28" s="147"/>
      <c r="P28" s="156"/>
      <c r="Q28" s="157"/>
      <c r="R28" s="158"/>
      <c r="S28" s="159"/>
      <c r="T28" s="159"/>
      <c r="U28" s="159"/>
      <c r="V28" s="157"/>
      <c r="W28" s="158"/>
      <c r="X28" s="160"/>
      <c r="Y28" s="296" t="s">
        <v>87</v>
      </c>
      <c r="Z28" s="160"/>
      <c r="AA28" s="157"/>
      <c r="AB28" s="158"/>
      <c r="AC28" s="160"/>
      <c r="AD28" s="159"/>
      <c r="AE28" s="159"/>
      <c r="AF28" s="157"/>
      <c r="AG28" s="158"/>
      <c r="AH28" s="160"/>
      <c r="AI28" s="159"/>
      <c r="AJ28" s="159"/>
      <c r="AK28" s="157"/>
      <c r="AL28" s="158"/>
      <c r="AM28" s="159"/>
      <c r="AN28" s="159"/>
      <c r="AO28" s="159"/>
      <c r="AP28" s="157"/>
      <c r="AQ28" s="158"/>
      <c r="AR28" s="159"/>
      <c r="AS28" s="159"/>
      <c r="AT28" s="159"/>
      <c r="AU28" s="156"/>
      <c r="AV28" s="157"/>
      <c r="AW28" s="158"/>
      <c r="AX28" s="159"/>
      <c r="AY28" s="159"/>
      <c r="AZ28" s="159"/>
      <c r="BA28" s="157"/>
      <c r="BB28" s="158"/>
      <c r="BC28" s="159"/>
      <c r="BD28" s="296" t="s">
        <v>87</v>
      </c>
      <c r="BE28" s="159"/>
      <c r="BF28" s="157"/>
      <c r="BG28" s="158"/>
      <c r="BH28" s="159"/>
      <c r="BI28" s="159"/>
      <c r="BJ28" s="159"/>
      <c r="BK28" s="156"/>
      <c r="BL28" s="157"/>
      <c r="BM28" s="158"/>
      <c r="BN28" s="160"/>
      <c r="BO28" s="159"/>
      <c r="BP28" s="147"/>
      <c r="BQ28" s="149"/>
      <c r="BR28" s="150"/>
      <c r="BS28" s="147"/>
      <c r="BT28" s="147"/>
      <c r="BU28" s="147"/>
      <c r="BV28" s="154"/>
      <c r="BW28" s="137"/>
      <c r="BX28" s="137"/>
      <c r="BY28" s="137"/>
      <c r="BZ28" s="137"/>
      <c r="CA28" s="137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</row>
    <row r="29" spans="1:210" s="37" customFormat="1" ht="13.5" customHeight="1">
      <c r="A29" s="128"/>
      <c r="B29" s="138"/>
      <c r="C29" s="139" t="s">
        <v>19</v>
      </c>
      <c r="D29" s="140" t="s">
        <v>99</v>
      </c>
      <c r="E29" s="140" t="s">
        <v>20</v>
      </c>
      <c r="F29" s="155"/>
      <c r="G29" s="142">
        <f>10250*1.025</f>
        <v>10506.249999999998</v>
      </c>
      <c r="H29" s="143">
        <f t="shared" si="0"/>
        <v>1</v>
      </c>
      <c r="I29" s="316">
        <f t="shared" si="1"/>
        <v>10506.249999999998</v>
      </c>
      <c r="J29" s="161"/>
      <c r="K29" s="162"/>
      <c r="L29" s="146"/>
      <c r="M29" s="147"/>
      <c r="N29" s="147"/>
      <c r="O29" s="147"/>
      <c r="P29" s="148"/>
      <c r="Q29" s="149"/>
      <c r="R29" s="150"/>
      <c r="S29" s="147"/>
      <c r="T29" s="147"/>
      <c r="U29" s="147"/>
      <c r="V29" s="149"/>
      <c r="W29" s="150"/>
      <c r="X29" s="152"/>
      <c r="Y29" s="152"/>
      <c r="Z29" s="291" t="s">
        <v>87</v>
      </c>
      <c r="AA29" s="153"/>
      <c r="AB29" s="151"/>
      <c r="AC29" s="152"/>
      <c r="AD29" s="152"/>
      <c r="AE29" s="152"/>
      <c r="AF29" s="153"/>
      <c r="AG29" s="151"/>
      <c r="AH29" s="152"/>
      <c r="AI29" s="147"/>
      <c r="AJ29" s="147"/>
      <c r="AK29" s="149"/>
      <c r="AL29" s="150"/>
      <c r="AM29" s="147"/>
      <c r="AN29" s="147"/>
      <c r="AO29" s="147"/>
      <c r="AP29" s="149"/>
      <c r="AQ29" s="150"/>
      <c r="AR29" s="147"/>
      <c r="AS29" s="147"/>
      <c r="AT29" s="147"/>
      <c r="AU29" s="148"/>
      <c r="AV29" s="149"/>
      <c r="AW29" s="150"/>
      <c r="AX29" s="147"/>
      <c r="AY29" s="147"/>
      <c r="AZ29" s="147"/>
      <c r="BA29" s="149"/>
      <c r="BB29" s="150"/>
      <c r="BC29" s="147"/>
      <c r="BD29" s="152"/>
      <c r="BE29" s="152"/>
      <c r="BF29" s="153"/>
      <c r="BG29" s="151"/>
      <c r="BH29" s="152"/>
      <c r="BI29" s="152"/>
      <c r="BJ29" s="152"/>
      <c r="BK29" s="163"/>
      <c r="BL29" s="153"/>
      <c r="BM29" s="151"/>
      <c r="BN29" s="152"/>
      <c r="BO29" s="152"/>
      <c r="BP29" s="152"/>
      <c r="BQ29" s="149"/>
      <c r="BR29" s="150"/>
      <c r="BS29" s="147"/>
      <c r="BT29" s="147"/>
      <c r="BU29" s="147"/>
      <c r="BV29" s="154"/>
      <c r="BW29" s="137"/>
      <c r="BX29" s="137"/>
      <c r="BY29" s="137"/>
      <c r="BZ29" s="137"/>
      <c r="CA29" s="137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</row>
    <row r="30" spans="1:210" s="37" customFormat="1" ht="13.5" customHeight="1">
      <c r="A30" s="128"/>
      <c r="B30" s="138"/>
      <c r="C30" s="139" t="s">
        <v>86</v>
      </c>
      <c r="D30" s="140" t="s">
        <v>66</v>
      </c>
      <c r="E30" s="140" t="s">
        <v>20</v>
      </c>
      <c r="F30" s="155"/>
      <c r="G30" s="142">
        <f>940*1.025</f>
        <v>963.4999999999999</v>
      </c>
      <c r="H30" s="143">
        <f t="shared" si="0"/>
        <v>5</v>
      </c>
      <c r="I30" s="316">
        <f t="shared" si="1"/>
        <v>4817.499999999999</v>
      </c>
      <c r="J30" s="161"/>
      <c r="K30" s="162"/>
      <c r="L30" s="146"/>
      <c r="M30" s="147"/>
      <c r="N30" s="147"/>
      <c r="O30" s="147"/>
      <c r="P30" s="148"/>
      <c r="Q30" s="149"/>
      <c r="R30" s="150"/>
      <c r="S30" s="147"/>
      <c r="T30" s="147"/>
      <c r="U30" s="147"/>
      <c r="V30" s="149"/>
      <c r="W30" s="150"/>
      <c r="X30" s="152"/>
      <c r="Y30" s="152"/>
      <c r="Z30" s="291" t="s">
        <v>87</v>
      </c>
      <c r="AA30" s="153"/>
      <c r="AB30" s="151"/>
      <c r="AC30" s="152"/>
      <c r="AD30" s="152"/>
      <c r="AE30" s="291" t="s">
        <v>87</v>
      </c>
      <c r="AF30" s="153"/>
      <c r="AG30" s="151"/>
      <c r="AH30" s="152"/>
      <c r="AI30" s="147"/>
      <c r="AJ30" s="292" t="s">
        <v>87</v>
      </c>
      <c r="AK30" s="149"/>
      <c r="AL30" s="150"/>
      <c r="AM30" s="147"/>
      <c r="AN30" s="147"/>
      <c r="AO30" s="147"/>
      <c r="AP30" s="149"/>
      <c r="AQ30" s="150"/>
      <c r="AR30" s="147"/>
      <c r="AS30" s="147"/>
      <c r="AT30" s="147"/>
      <c r="AU30" s="148"/>
      <c r="AV30" s="149"/>
      <c r="AW30" s="150"/>
      <c r="AX30" s="147"/>
      <c r="AY30" s="147"/>
      <c r="AZ30" s="147"/>
      <c r="BA30" s="149"/>
      <c r="BB30" s="150"/>
      <c r="BC30" s="147"/>
      <c r="BD30" s="152"/>
      <c r="BE30" s="291" t="s">
        <v>87</v>
      </c>
      <c r="BF30" s="153"/>
      <c r="BG30" s="151"/>
      <c r="BH30" s="152"/>
      <c r="BI30" s="152"/>
      <c r="BJ30" s="291" t="s">
        <v>87</v>
      </c>
      <c r="BK30" s="163"/>
      <c r="BL30" s="153"/>
      <c r="BM30" s="151"/>
      <c r="BN30" s="152"/>
      <c r="BO30" s="152"/>
      <c r="BP30" s="152"/>
      <c r="BQ30" s="149"/>
      <c r="BR30" s="150"/>
      <c r="BS30" s="147"/>
      <c r="BT30" s="147"/>
      <c r="BU30" s="147"/>
      <c r="BV30" s="154"/>
      <c r="BW30" s="137"/>
      <c r="BX30" s="137"/>
      <c r="BY30" s="137"/>
      <c r="BZ30" s="137"/>
      <c r="CA30" s="137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</row>
    <row r="31" spans="1:210" s="37" customFormat="1" ht="13.5" customHeight="1">
      <c r="A31" s="128"/>
      <c r="B31" s="138"/>
      <c r="C31" s="139" t="s">
        <v>23</v>
      </c>
      <c r="D31" s="140" t="s">
        <v>99</v>
      </c>
      <c r="E31" s="140" t="s">
        <v>15</v>
      </c>
      <c r="F31" s="155"/>
      <c r="G31" s="142">
        <f>3950*1.025</f>
        <v>4048.7499999999995</v>
      </c>
      <c r="H31" s="143">
        <f t="shared" si="0"/>
        <v>2</v>
      </c>
      <c r="I31" s="316">
        <f t="shared" si="1"/>
        <v>8097.499999999999</v>
      </c>
      <c r="J31" s="161"/>
      <c r="K31" s="162"/>
      <c r="L31" s="146"/>
      <c r="M31" s="147"/>
      <c r="N31" s="147"/>
      <c r="O31" s="147"/>
      <c r="P31" s="148"/>
      <c r="Q31" s="149"/>
      <c r="R31" s="150"/>
      <c r="S31" s="147"/>
      <c r="T31" s="147"/>
      <c r="U31" s="147"/>
      <c r="V31" s="149"/>
      <c r="W31" s="150"/>
      <c r="X31" s="291" t="s">
        <v>87</v>
      </c>
      <c r="Y31" s="147"/>
      <c r="Z31" s="147"/>
      <c r="AA31" s="149"/>
      <c r="AB31" s="150"/>
      <c r="AC31" s="147"/>
      <c r="AD31" s="147"/>
      <c r="AE31" s="147"/>
      <c r="AF31" s="149"/>
      <c r="AG31" s="150"/>
      <c r="AH31" s="147"/>
      <c r="AI31" s="147"/>
      <c r="AJ31" s="147"/>
      <c r="AK31" s="149"/>
      <c r="AL31" s="150"/>
      <c r="AM31" s="147"/>
      <c r="AN31" s="147"/>
      <c r="AO31" s="147"/>
      <c r="AP31" s="149"/>
      <c r="AQ31" s="150"/>
      <c r="AR31" s="147"/>
      <c r="AS31" s="147"/>
      <c r="AT31" s="147"/>
      <c r="AU31" s="148"/>
      <c r="AV31" s="149"/>
      <c r="AW31" s="150"/>
      <c r="AX31" s="147"/>
      <c r="AY31" s="147"/>
      <c r="AZ31" s="147"/>
      <c r="BA31" s="149"/>
      <c r="BB31" s="150"/>
      <c r="BC31" s="147"/>
      <c r="BD31" s="291" t="s">
        <v>87</v>
      </c>
      <c r="BE31" s="152"/>
      <c r="BF31" s="153"/>
      <c r="BG31" s="151"/>
      <c r="BH31" s="152"/>
      <c r="BI31" s="152"/>
      <c r="BJ31" s="152"/>
      <c r="BK31" s="163"/>
      <c r="BL31" s="153"/>
      <c r="BM31" s="151"/>
      <c r="BN31" s="152"/>
      <c r="BO31" s="152"/>
      <c r="BP31" s="152"/>
      <c r="BQ31" s="149"/>
      <c r="BR31" s="150"/>
      <c r="BS31" s="147"/>
      <c r="BT31" s="147"/>
      <c r="BU31" s="147"/>
      <c r="BV31" s="154"/>
      <c r="BW31" s="137"/>
      <c r="BX31" s="137"/>
      <c r="BY31" s="137"/>
      <c r="BZ31" s="137"/>
      <c r="CA31" s="137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</row>
    <row r="32" spans="1:210" s="37" customFormat="1" ht="13.5" customHeight="1">
      <c r="A32" s="128"/>
      <c r="B32" s="138"/>
      <c r="C32" s="164" t="s">
        <v>24</v>
      </c>
      <c r="D32" s="140" t="s">
        <v>66</v>
      </c>
      <c r="E32" s="140" t="s">
        <v>10</v>
      </c>
      <c r="F32" s="155"/>
      <c r="G32" s="165">
        <f>1882*1.025</f>
        <v>1929.0499999999997</v>
      </c>
      <c r="H32" s="143">
        <f t="shared" si="0"/>
        <v>2</v>
      </c>
      <c r="I32" s="315">
        <f t="shared" si="1"/>
        <v>3858.0999999999995</v>
      </c>
      <c r="J32" s="168"/>
      <c r="K32" s="169"/>
      <c r="L32" s="170"/>
      <c r="M32" s="159"/>
      <c r="N32" s="159"/>
      <c r="O32" s="159"/>
      <c r="P32" s="156"/>
      <c r="Q32" s="157"/>
      <c r="R32" s="158"/>
      <c r="S32" s="159"/>
      <c r="T32" s="159"/>
      <c r="U32" s="159"/>
      <c r="V32" s="157"/>
      <c r="W32" s="158"/>
      <c r="X32" s="160"/>
      <c r="Y32" s="160"/>
      <c r="Z32" s="160"/>
      <c r="AA32" s="171"/>
      <c r="AB32" s="172"/>
      <c r="AC32" s="160"/>
      <c r="AD32" s="160"/>
      <c r="AE32" s="296" t="s">
        <v>87</v>
      </c>
      <c r="AF32" s="171"/>
      <c r="AG32" s="172"/>
      <c r="AH32" s="160"/>
      <c r="AI32" s="160"/>
      <c r="AJ32" s="160"/>
      <c r="AK32" s="157"/>
      <c r="AL32" s="158"/>
      <c r="AM32" s="159"/>
      <c r="AN32" s="159"/>
      <c r="AO32" s="159"/>
      <c r="AP32" s="157"/>
      <c r="AQ32" s="158"/>
      <c r="AR32" s="159"/>
      <c r="AS32" s="159"/>
      <c r="AT32" s="159"/>
      <c r="AU32" s="156"/>
      <c r="AV32" s="157"/>
      <c r="AW32" s="158"/>
      <c r="AX32" s="159"/>
      <c r="AY32" s="159"/>
      <c r="AZ32" s="159"/>
      <c r="BA32" s="157"/>
      <c r="BB32" s="158"/>
      <c r="BC32" s="159"/>
      <c r="BD32" s="160"/>
      <c r="BE32" s="160"/>
      <c r="BF32" s="171"/>
      <c r="BG32" s="172"/>
      <c r="BH32" s="160"/>
      <c r="BI32" s="160"/>
      <c r="BJ32" s="296" t="s">
        <v>87</v>
      </c>
      <c r="BK32" s="173"/>
      <c r="BL32" s="171"/>
      <c r="BM32" s="172"/>
      <c r="BN32" s="160"/>
      <c r="BO32" s="160"/>
      <c r="BP32" s="160"/>
      <c r="BQ32" s="157"/>
      <c r="BR32" s="158"/>
      <c r="BS32" s="159"/>
      <c r="BT32" s="159"/>
      <c r="BU32" s="159"/>
      <c r="BV32" s="174"/>
      <c r="BW32" s="137"/>
      <c r="BX32" s="137"/>
      <c r="BY32" s="137"/>
      <c r="BZ32" s="137"/>
      <c r="CA32" s="137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</row>
    <row r="33" spans="1:210" s="37" customFormat="1" ht="13.5" customHeight="1">
      <c r="A33" s="128"/>
      <c r="B33" s="138"/>
      <c r="C33" s="164" t="s">
        <v>2</v>
      </c>
      <c r="D33" s="140" t="s">
        <v>99</v>
      </c>
      <c r="E33" s="166" t="s">
        <v>9</v>
      </c>
      <c r="F33" s="175"/>
      <c r="G33" s="165">
        <f>9500*1.025</f>
        <v>9737.5</v>
      </c>
      <c r="H33" s="143">
        <f t="shared" si="0"/>
        <v>2</v>
      </c>
      <c r="I33" s="315">
        <f t="shared" si="1"/>
        <v>19475</v>
      </c>
      <c r="J33" s="168"/>
      <c r="K33" s="169"/>
      <c r="L33" s="170"/>
      <c r="M33" s="159"/>
      <c r="N33" s="159"/>
      <c r="O33" s="159"/>
      <c r="P33" s="156"/>
      <c r="Q33" s="157"/>
      <c r="R33" s="158"/>
      <c r="S33" s="159"/>
      <c r="T33" s="159"/>
      <c r="U33" s="159"/>
      <c r="V33" s="157"/>
      <c r="W33" s="158"/>
      <c r="X33" s="296" t="s">
        <v>87</v>
      </c>
      <c r="Y33" s="160"/>
      <c r="Z33" s="160"/>
      <c r="AA33" s="171"/>
      <c r="AB33" s="172"/>
      <c r="AC33" s="160"/>
      <c r="AD33" s="160"/>
      <c r="AE33" s="160"/>
      <c r="AF33" s="171"/>
      <c r="AG33" s="172"/>
      <c r="AH33" s="160"/>
      <c r="AI33" s="160"/>
      <c r="AJ33" s="160"/>
      <c r="AK33" s="157"/>
      <c r="AL33" s="158"/>
      <c r="AM33" s="159"/>
      <c r="AN33" s="159"/>
      <c r="AO33" s="159"/>
      <c r="AP33" s="157"/>
      <c r="AQ33" s="158"/>
      <c r="AR33" s="159"/>
      <c r="AS33" s="159"/>
      <c r="AT33" s="159"/>
      <c r="AU33" s="156"/>
      <c r="AV33" s="157"/>
      <c r="AW33" s="158"/>
      <c r="AX33" s="159"/>
      <c r="AY33" s="159"/>
      <c r="AZ33" s="159"/>
      <c r="BA33" s="157"/>
      <c r="BB33" s="158"/>
      <c r="BC33" s="321" t="s">
        <v>87</v>
      </c>
      <c r="BD33" s="160"/>
      <c r="BE33" s="160"/>
      <c r="BF33" s="171"/>
      <c r="BG33" s="172"/>
      <c r="BH33" s="277"/>
      <c r="BI33" s="278"/>
      <c r="BJ33" s="160"/>
      <c r="BK33" s="173"/>
      <c r="BL33" s="171"/>
      <c r="BM33" s="172"/>
      <c r="BN33" s="160"/>
      <c r="BO33" s="160"/>
      <c r="BP33" s="160"/>
      <c r="BQ33" s="157"/>
      <c r="BR33" s="158"/>
      <c r="BS33" s="159"/>
      <c r="BT33" s="159"/>
      <c r="BU33" s="159"/>
      <c r="BV33" s="174"/>
      <c r="BW33" s="137"/>
      <c r="BX33" s="137"/>
      <c r="BY33" s="137"/>
      <c r="BZ33" s="137"/>
      <c r="CA33" s="137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</row>
    <row r="34" spans="1:210" s="37" customFormat="1" ht="13.5" customHeight="1" hidden="1">
      <c r="A34" s="128"/>
      <c r="B34" s="138"/>
      <c r="C34" s="164" t="s">
        <v>18</v>
      </c>
      <c r="D34" s="140" t="s">
        <v>69</v>
      </c>
      <c r="E34" s="166" t="s">
        <v>9</v>
      </c>
      <c r="F34" s="175"/>
      <c r="G34" s="165">
        <v>850</v>
      </c>
      <c r="H34" s="143">
        <f t="shared" si="0"/>
        <v>0</v>
      </c>
      <c r="I34" s="315">
        <f t="shared" si="1"/>
        <v>0</v>
      </c>
      <c r="J34" s="168"/>
      <c r="K34" s="169"/>
      <c r="L34" s="170"/>
      <c r="M34" s="159"/>
      <c r="N34" s="159"/>
      <c r="O34" s="159"/>
      <c r="P34" s="156"/>
      <c r="Q34" s="157"/>
      <c r="R34" s="158"/>
      <c r="S34" s="159"/>
      <c r="T34" s="159"/>
      <c r="U34" s="159"/>
      <c r="V34" s="157"/>
      <c r="W34" s="158"/>
      <c r="X34" s="160"/>
      <c r="Y34" s="160"/>
      <c r="Z34" s="160"/>
      <c r="AA34" s="171"/>
      <c r="AB34" s="172"/>
      <c r="AC34" s="160"/>
      <c r="AD34" s="160"/>
      <c r="AE34" s="160"/>
      <c r="AF34" s="171"/>
      <c r="AG34" s="172"/>
      <c r="AH34" s="160"/>
      <c r="AI34" s="160"/>
      <c r="AJ34" s="160"/>
      <c r="AK34" s="157"/>
      <c r="AL34" s="158"/>
      <c r="AM34" s="159"/>
      <c r="AN34" s="159"/>
      <c r="AO34" s="159"/>
      <c r="AP34" s="157"/>
      <c r="AQ34" s="158"/>
      <c r="AR34" s="159"/>
      <c r="AS34" s="159"/>
      <c r="AT34" s="159"/>
      <c r="AU34" s="156"/>
      <c r="AV34" s="157"/>
      <c r="AW34" s="158"/>
      <c r="AX34" s="159"/>
      <c r="AY34" s="159"/>
      <c r="AZ34" s="159"/>
      <c r="BA34" s="157"/>
      <c r="BB34" s="158"/>
      <c r="BC34" s="159"/>
      <c r="BD34" s="160"/>
      <c r="BE34" s="160"/>
      <c r="BF34" s="171"/>
      <c r="BG34" s="172"/>
      <c r="BH34" s="160"/>
      <c r="BI34" s="160"/>
      <c r="BJ34" s="160"/>
      <c r="BK34" s="173"/>
      <c r="BL34" s="171"/>
      <c r="BM34" s="172"/>
      <c r="BN34" s="160"/>
      <c r="BO34" s="160"/>
      <c r="BP34" s="160"/>
      <c r="BQ34" s="157"/>
      <c r="BR34" s="158"/>
      <c r="BS34" s="159"/>
      <c r="BT34" s="159"/>
      <c r="BU34" s="159"/>
      <c r="BV34" s="174"/>
      <c r="BW34" s="137"/>
      <c r="BX34" s="137"/>
      <c r="BY34" s="137"/>
      <c r="BZ34" s="137"/>
      <c r="CA34" s="137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</row>
    <row r="35" spans="1:210" s="37" customFormat="1" ht="13.5" customHeight="1">
      <c r="A35" s="128"/>
      <c r="B35" s="138"/>
      <c r="C35" s="253" t="s">
        <v>25</v>
      </c>
      <c r="D35" s="140" t="s">
        <v>99</v>
      </c>
      <c r="E35" s="198" t="s">
        <v>26</v>
      </c>
      <c r="F35" s="260"/>
      <c r="G35" s="254">
        <f>10560*1.025</f>
        <v>10823.999999999998</v>
      </c>
      <c r="H35" s="255">
        <f t="shared" si="0"/>
        <v>1</v>
      </c>
      <c r="I35" s="313">
        <f>H35*G35</f>
        <v>10823.999999999998</v>
      </c>
      <c r="J35" s="161"/>
      <c r="K35" s="162"/>
      <c r="L35" s="332"/>
      <c r="M35" s="329"/>
      <c r="N35" s="329"/>
      <c r="O35" s="329"/>
      <c r="P35" s="333"/>
      <c r="Q35" s="331"/>
      <c r="R35" s="332"/>
      <c r="S35" s="329"/>
      <c r="T35" s="329"/>
      <c r="U35" s="330"/>
      <c r="V35" s="331"/>
      <c r="W35" s="332"/>
      <c r="X35" s="333"/>
      <c r="Y35" s="329"/>
      <c r="Z35" s="343" t="s">
        <v>87</v>
      </c>
      <c r="AA35" s="331"/>
      <c r="AB35" s="332"/>
      <c r="AC35" s="329"/>
      <c r="AD35" s="199"/>
      <c r="AE35" s="329"/>
      <c r="AF35" s="331"/>
      <c r="AG35" s="332"/>
      <c r="AH35" s="329"/>
      <c r="AI35" s="329"/>
      <c r="AJ35" s="329"/>
      <c r="AK35" s="335"/>
      <c r="AL35" s="332"/>
      <c r="AM35" s="329"/>
      <c r="AN35" s="329"/>
      <c r="AO35" s="329"/>
      <c r="AP35" s="335"/>
      <c r="AQ35" s="332"/>
      <c r="AR35" s="329"/>
      <c r="AS35" s="329"/>
      <c r="AT35" s="329"/>
      <c r="AU35" s="333"/>
      <c r="AV35" s="331"/>
      <c r="AW35" s="332"/>
      <c r="AX35" s="329"/>
      <c r="AY35" s="329"/>
      <c r="AZ35" s="329"/>
      <c r="BA35" s="335"/>
      <c r="BB35" s="330"/>
      <c r="BC35" s="329"/>
      <c r="BD35" s="329"/>
      <c r="BE35" s="329"/>
      <c r="BF35" s="331"/>
      <c r="BG35" s="332"/>
      <c r="BH35" s="329"/>
      <c r="BI35" s="329"/>
      <c r="BJ35" s="329"/>
      <c r="BK35" s="333"/>
      <c r="BL35" s="331"/>
      <c r="BM35" s="332"/>
      <c r="BN35" s="329"/>
      <c r="BO35" s="329"/>
      <c r="BP35" s="329"/>
      <c r="BQ35" s="331"/>
      <c r="BR35" s="330"/>
      <c r="BS35" s="329"/>
      <c r="BT35" s="329"/>
      <c r="BU35" s="329"/>
      <c r="BV35" s="337"/>
      <c r="BW35" s="137"/>
      <c r="BX35" s="137"/>
      <c r="BY35" s="137"/>
      <c r="BZ35" s="137"/>
      <c r="CA35" s="137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</row>
    <row r="36" spans="1:210" s="6" customFormat="1" ht="13.5" customHeight="1">
      <c r="A36" s="128"/>
      <c r="B36" s="138"/>
      <c r="C36" s="262" t="s">
        <v>8</v>
      </c>
      <c r="D36" s="256"/>
      <c r="E36" s="256"/>
      <c r="F36" s="263"/>
      <c r="G36" s="258"/>
      <c r="H36" s="259"/>
      <c r="I36" s="314"/>
      <c r="J36" s="248"/>
      <c r="K36" s="354"/>
      <c r="L36" s="358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50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</row>
    <row r="37" spans="1:210" s="6" customFormat="1" ht="13.5" customHeight="1">
      <c r="A37" s="128"/>
      <c r="B37" s="138"/>
      <c r="C37" s="164" t="s">
        <v>4</v>
      </c>
      <c r="D37" s="166" t="s">
        <v>66</v>
      </c>
      <c r="E37" s="166" t="s">
        <v>3</v>
      </c>
      <c r="F37" s="188"/>
      <c r="G37" s="261">
        <f>21500*1.025</f>
        <v>22037.499999999996</v>
      </c>
      <c r="H37" s="167">
        <f>COUNTA(L37:BV37)</f>
        <v>2</v>
      </c>
      <c r="I37" s="315">
        <f>H37*G37</f>
        <v>44074.99999999999</v>
      </c>
      <c r="J37" s="161"/>
      <c r="K37" s="162"/>
      <c r="L37" s="192"/>
      <c r="M37" s="190"/>
      <c r="N37" s="190"/>
      <c r="O37" s="190"/>
      <c r="P37" s="208"/>
      <c r="Q37" s="207"/>
      <c r="R37" s="192"/>
      <c r="S37" s="190"/>
      <c r="T37" s="190"/>
      <c r="U37" s="190"/>
      <c r="V37" s="207"/>
      <c r="W37" s="192"/>
      <c r="X37" s="361" t="s">
        <v>87</v>
      </c>
      <c r="Y37" s="159"/>
      <c r="Z37" s="345" t="s">
        <v>87</v>
      </c>
      <c r="AA37" s="157"/>
      <c r="AB37" s="346"/>
      <c r="AC37" s="160"/>
      <c r="AD37" s="159"/>
      <c r="AE37" s="159"/>
      <c r="AF37" s="157"/>
      <c r="AG37" s="346"/>
      <c r="AH37" s="160"/>
      <c r="AI37" s="159"/>
      <c r="AJ37" s="159"/>
      <c r="AK37" s="347"/>
      <c r="AL37" s="346"/>
      <c r="AM37" s="159"/>
      <c r="AN37" s="159"/>
      <c r="AO37" s="159"/>
      <c r="AP37" s="191"/>
      <c r="AQ37" s="192"/>
      <c r="AR37" s="190"/>
      <c r="AS37" s="190"/>
      <c r="AT37" s="190"/>
      <c r="AU37" s="208"/>
      <c r="AV37" s="207"/>
      <c r="AW37" s="192"/>
      <c r="AX37" s="190"/>
      <c r="AY37" s="190"/>
      <c r="AZ37" s="190"/>
      <c r="BA37" s="191"/>
      <c r="BB37" s="193"/>
      <c r="BC37" s="159"/>
      <c r="BD37" s="159"/>
      <c r="BE37" s="159"/>
      <c r="BF37" s="157"/>
      <c r="BG37" s="346"/>
      <c r="BH37" s="159"/>
      <c r="BI37" s="159"/>
      <c r="BJ37" s="159"/>
      <c r="BK37" s="156"/>
      <c r="BL37" s="157"/>
      <c r="BM37" s="346"/>
      <c r="BN37" s="159"/>
      <c r="BO37" s="159"/>
      <c r="BP37" s="159"/>
      <c r="BQ37" s="157"/>
      <c r="BR37" s="158"/>
      <c r="BS37" s="159"/>
      <c r="BT37" s="159"/>
      <c r="BU37" s="190"/>
      <c r="BV37" s="209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</row>
    <row r="38" spans="1:210" s="6" customFormat="1" ht="13.5" customHeight="1">
      <c r="A38" s="128"/>
      <c r="B38" s="138"/>
      <c r="C38" s="139" t="s">
        <v>16</v>
      </c>
      <c r="D38" s="140" t="s">
        <v>70</v>
      </c>
      <c r="E38" s="140" t="s">
        <v>10</v>
      </c>
      <c r="F38" s="177"/>
      <c r="G38" s="189">
        <f>3400*1.025</f>
        <v>3484.9999999999995</v>
      </c>
      <c r="H38" s="143">
        <f>COUNTA(L38:BV38)</f>
        <v>2</v>
      </c>
      <c r="I38" s="316">
        <f>H38*G38</f>
        <v>6969.999999999999</v>
      </c>
      <c r="J38" s="161"/>
      <c r="K38" s="162"/>
      <c r="L38" s="185"/>
      <c r="M38" s="179"/>
      <c r="N38" s="179"/>
      <c r="O38" s="179"/>
      <c r="P38" s="183"/>
      <c r="Q38" s="184"/>
      <c r="R38" s="182"/>
      <c r="S38" s="179"/>
      <c r="T38" s="179"/>
      <c r="U38" s="179"/>
      <c r="V38" s="184"/>
      <c r="W38" s="182"/>
      <c r="X38" s="148"/>
      <c r="Y38" s="179"/>
      <c r="Z38" s="294" t="s">
        <v>87</v>
      </c>
      <c r="AA38" s="184"/>
      <c r="AB38" s="182"/>
      <c r="AC38" s="179"/>
      <c r="AD38" s="179"/>
      <c r="AE38" s="179"/>
      <c r="AF38" s="184"/>
      <c r="AG38" s="182"/>
      <c r="AH38" s="147"/>
      <c r="AI38" s="179"/>
      <c r="AJ38" s="179"/>
      <c r="AK38" s="186"/>
      <c r="AL38" s="182"/>
      <c r="AM38" s="179"/>
      <c r="AN38" s="179"/>
      <c r="AO38" s="179"/>
      <c r="AP38" s="186"/>
      <c r="AQ38" s="182"/>
      <c r="AR38" s="179"/>
      <c r="AS38" s="179"/>
      <c r="AT38" s="179"/>
      <c r="AU38" s="183"/>
      <c r="AV38" s="184"/>
      <c r="AW38" s="182"/>
      <c r="AX38" s="179"/>
      <c r="AY38" s="179"/>
      <c r="AZ38" s="179"/>
      <c r="BA38" s="186"/>
      <c r="BB38" s="185"/>
      <c r="BC38" s="147"/>
      <c r="BD38" s="147"/>
      <c r="BE38" s="147"/>
      <c r="BF38" s="149"/>
      <c r="BG38" s="178"/>
      <c r="BH38" s="147"/>
      <c r="BI38" s="147"/>
      <c r="BJ38" s="292" t="s">
        <v>87</v>
      </c>
      <c r="BK38" s="148"/>
      <c r="BL38" s="149"/>
      <c r="BM38" s="178"/>
      <c r="BN38" s="147"/>
      <c r="BO38" s="147"/>
      <c r="BP38" s="147"/>
      <c r="BQ38" s="149"/>
      <c r="BR38" s="150"/>
      <c r="BS38" s="147"/>
      <c r="BT38" s="147"/>
      <c r="BU38" s="179"/>
      <c r="BV38" s="187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</row>
    <row r="39" spans="1:210" s="6" customFormat="1" ht="13.5" customHeight="1">
      <c r="A39" s="128"/>
      <c r="B39" s="138"/>
      <c r="C39" s="139" t="s">
        <v>102</v>
      </c>
      <c r="D39" s="140" t="s">
        <v>103</v>
      </c>
      <c r="E39" s="140" t="s">
        <v>3</v>
      </c>
      <c r="F39" s="177"/>
      <c r="G39" s="362">
        <v>24423</v>
      </c>
      <c r="H39" s="143">
        <f>COUNTA(L39:BV39)</f>
        <v>1</v>
      </c>
      <c r="I39" s="316">
        <f>H39*G39</f>
        <v>24423</v>
      </c>
      <c r="J39" s="161"/>
      <c r="K39" s="162"/>
      <c r="L39" s="185"/>
      <c r="M39" s="179"/>
      <c r="N39" s="179"/>
      <c r="O39" s="179"/>
      <c r="P39" s="183"/>
      <c r="Q39" s="184"/>
      <c r="R39" s="182"/>
      <c r="S39" s="179"/>
      <c r="T39" s="179"/>
      <c r="U39" s="179"/>
      <c r="V39" s="184"/>
      <c r="W39" s="182"/>
      <c r="X39" s="148"/>
      <c r="Y39" s="179"/>
      <c r="Z39" s="294" t="s">
        <v>87</v>
      </c>
      <c r="AA39" s="184"/>
      <c r="AB39" s="182"/>
      <c r="AC39" s="183"/>
      <c r="AD39" s="179"/>
      <c r="AE39" s="179"/>
      <c r="AF39" s="186"/>
      <c r="AG39" s="182"/>
      <c r="AH39" s="147"/>
      <c r="AI39" s="183"/>
      <c r="AJ39" s="179"/>
      <c r="AK39" s="186"/>
      <c r="AL39" s="182"/>
      <c r="AM39" s="179"/>
      <c r="AN39" s="179"/>
      <c r="AO39" s="185"/>
      <c r="AP39" s="186"/>
      <c r="AQ39" s="182"/>
      <c r="AR39" s="179"/>
      <c r="AS39" s="179"/>
      <c r="AT39" s="179"/>
      <c r="AU39" s="183"/>
      <c r="AV39" s="184"/>
      <c r="AW39" s="182"/>
      <c r="AX39" s="179"/>
      <c r="AY39" s="179"/>
      <c r="AZ39" s="179"/>
      <c r="BA39" s="186"/>
      <c r="BB39" s="185"/>
      <c r="BC39" s="147"/>
      <c r="BD39" s="147"/>
      <c r="BE39" s="147"/>
      <c r="BF39" s="149"/>
      <c r="BG39" s="178"/>
      <c r="BH39" s="147"/>
      <c r="BI39" s="147"/>
      <c r="BJ39" s="147"/>
      <c r="BK39" s="148"/>
      <c r="BL39" s="149"/>
      <c r="BM39" s="178"/>
      <c r="BN39" s="147"/>
      <c r="BO39" s="147"/>
      <c r="BP39" s="147"/>
      <c r="BQ39" s="149"/>
      <c r="BR39" s="150"/>
      <c r="BS39" s="147"/>
      <c r="BT39" s="147"/>
      <c r="BU39" s="179"/>
      <c r="BV39" s="187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</row>
    <row r="40" spans="1:210" s="6" customFormat="1" ht="13.5" customHeight="1">
      <c r="A40" s="128"/>
      <c r="B40" s="138"/>
      <c r="C40" s="139" t="s">
        <v>91</v>
      </c>
      <c r="D40" s="140" t="str">
        <f>+D37</f>
        <v>1/3 S. 4c</v>
      </c>
      <c r="E40" s="140" t="str">
        <f>+E37</f>
        <v>wöchentlich</v>
      </c>
      <c r="F40" s="177"/>
      <c r="G40" s="189">
        <f>17960*1.025</f>
        <v>18409</v>
      </c>
      <c r="H40" s="143">
        <f>COUNTA(L40:BV40)</f>
        <v>2</v>
      </c>
      <c r="I40" s="316">
        <f>H40*G40</f>
        <v>36818</v>
      </c>
      <c r="J40" s="161"/>
      <c r="K40" s="162"/>
      <c r="L40" s="185"/>
      <c r="M40" s="179"/>
      <c r="N40" s="179"/>
      <c r="O40" s="179"/>
      <c r="P40" s="183"/>
      <c r="Q40" s="184"/>
      <c r="R40" s="182"/>
      <c r="S40" s="179"/>
      <c r="T40" s="179"/>
      <c r="U40" s="179"/>
      <c r="V40" s="149"/>
      <c r="W40" s="178"/>
      <c r="X40" s="322" t="s">
        <v>87</v>
      </c>
      <c r="Y40" s="147"/>
      <c r="Z40" s="294" t="s">
        <v>87</v>
      </c>
      <c r="AA40" s="149"/>
      <c r="AB40" s="178"/>
      <c r="AC40" s="148"/>
      <c r="AD40" s="147"/>
      <c r="AE40" s="147"/>
      <c r="AF40" s="180"/>
      <c r="AG40" s="178"/>
      <c r="AH40" s="147"/>
      <c r="AI40" s="148"/>
      <c r="AJ40" s="147"/>
      <c r="AK40" s="180"/>
      <c r="AL40" s="178"/>
      <c r="AM40" s="147"/>
      <c r="AN40" s="147"/>
      <c r="AO40" s="150"/>
      <c r="AP40" s="180"/>
      <c r="AQ40" s="178"/>
      <c r="AR40" s="179"/>
      <c r="AS40" s="179"/>
      <c r="AT40" s="179"/>
      <c r="AU40" s="183"/>
      <c r="AV40" s="184"/>
      <c r="AW40" s="182"/>
      <c r="AX40" s="179"/>
      <c r="AY40" s="179"/>
      <c r="AZ40" s="179"/>
      <c r="BA40" s="186"/>
      <c r="BB40" s="185"/>
      <c r="BC40" s="147"/>
      <c r="BD40" s="147"/>
      <c r="BE40" s="147"/>
      <c r="BF40" s="149"/>
      <c r="BG40" s="178"/>
      <c r="BH40" s="147"/>
      <c r="BI40" s="147"/>
      <c r="BJ40" s="147"/>
      <c r="BK40" s="148"/>
      <c r="BL40" s="149"/>
      <c r="BM40" s="178"/>
      <c r="BN40" s="147"/>
      <c r="BO40" s="147"/>
      <c r="BP40" s="147"/>
      <c r="BQ40" s="149"/>
      <c r="BR40" s="150"/>
      <c r="BS40" s="147"/>
      <c r="BT40" s="147"/>
      <c r="BU40" s="179"/>
      <c r="BV40" s="187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</row>
    <row r="41" spans="1:210" s="6" customFormat="1" ht="13.5" customHeight="1" hidden="1">
      <c r="A41" s="128"/>
      <c r="B41" s="138"/>
      <c r="C41" s="239" t="s">
        <v>17</v>
      </c>
      <c r="D41" s="238" t="s">
        <v>22</v>
      </c>
      <c r="E41" s="238" t="s">
        <v>10</v>
      </c>
      <c r="F41" s="264"/>
      <c r="G41" s="267">
        <f>3285*1.03</f>
        <v>3383.55</v>
      </c>
      <c r="H41" s="176">
        <f>COUNTA(L41:BV41)</f>
        <v>0</v>
      </c>
      <c r="I41" s="312">
        <f>H41*G41</f>
        <v>0</v>
      </c>
      <c r="J41" s="268"/>
      <c r="K41" s="269"/>
      <c r="L41" s="123"/>
      <c r="M41" s="199"/>
      <c r="N41" s="199"/>
      <c r="O41" s="199"/>
      <c r="P41" s="204"/>
      <c r="Q41" s="202"/>
      <c r="R41" s="201"/>
      <c r="S41" s="199"/>
      <c r="T41" s="199"/>
      <c r="U41" s="199"/>
      <c r="V41" s="202"/>
      <c r="W41" s="201"/>
      <c r="X41" s="328"/>
      <c r="Y41" s="329"/>
      <c r="Z41" s="330"/>
      <c r="AA41" s="202"/>
      <c r="AB41" s="201"/>
      <c r="AC41" s="204"/>
      <c r="AD41" s="199"/>
      <c r="AE41" s="199"/>
      <c r="AF41" s="200"/>
      <c r="AG41" s="201"/>
      <c r="AH41" s="329"/>
      <c r="AI41" s="328"/>
      <c r="AJ41" s="199"/>
      <c r="AK41" s="200"/>
      <c r="AL41" s="201"/>
      <c r="AM41" s="199"/>
      <c r="AN41" s="199"/>
      <c r="AO41" s="203"/>
      <c r="AP41" s="200"/>
      <c r="AQ41" s="201"/>
      <c r="AR41" s="199"/>
      <c r="AS41" s="199"/>
      <c r="AT41" s="199"/>
      <c r="AU41" s="204"/>
      <c r="AV41" s="202"/>
      <c r="AW41" s="201"/>
      <c r="AX41" s="199"/>
      <c r="AY41" s="199"/>
      <c r="AZ41" s="199"/>
      <c r="BA41" s="200"/>
      <c r="BB41" s="203"/>
      <c r="BC41" s="199"/>
      <c r="BD41" s="199"/>
      <c r="BE41" s="199"/>
      <c r="BF41" s="331"/>
      <c r="BG41" s="201"/>
      <c r="BH41" s="199"/>
      <c r="BI41" s="199"/>
      <c r="BJ41" s="329"/>
      <c r="BK41" s="204"/>
      <c r="BL41" s="202"/>
      <c r="BM41" s="201"/>
      <c r="BN41" s="199"/>
      <c r="BO41" s="199"/>
      <c r="BP41" s="199"/>
      <c r="BQ41" s="202"/>
      <c r="BR41" s="203"/>
      <c r="BS41" s="199"/>
      <c r="BT41" s="199"/>
      <c r="BU41" s="199"/>
      <c r="BV41" s="205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</row>
    <row r="42" spans="1:210" s="37" customFormat="1" ht="13.5" customHeight="1">
      <c r="A42" s="128"/>
      <c r="B42" s="138"/>
      <c r="C42" s="262" t="s">
        <v>14</v>
      </c>
      <c r="D42" s="256"/>
      <c r="E42" s="256"/>
      <c r="F42" s="263"/>
      <c r="G42" s="265"/>
      <c r="H42" s="259"/>
      <c r="I42" s="314"/>
      <c r="J42" s="248"/>
      <c r="K42" s="249"/>
      <c r="L42" s="348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50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</row>
    <row r="43" spans="1:210" s="37" customFormat="1" ht="13.5" customHeight="1">
      <c r="A43" s="128"/>
      <c r="B43" s="138"/>
      <c r="C43" s="164" t="s">
        <v>71</v>
      </c>
      <c r="D43" s="166" t="s">
        <v>66</v>
      </c>
      <c r="E43" s="166" t="s">
        <v>20</v>
      </c>
      <c r="F43" s="188"/>
      <c r="G43" s="261">
        <f>16800*1.025</f>
        <v>17220</v>
      </c>
      <c r="H43" s="167">
        <f>COUNTA(L43:BV43)</f>
        <v>0</v>
      </c>
      <c r="I43" s="315">
        <f>H43*G43</f>
        <v>0</v>
      </c>
      <c r="J43" s="161"/>
      <c r="K43" s="162"/>
      <c r="L43" s="192"/>
      <c r="M43" s="190"/>
      <c r="N43" s="190"/>
      <c r="O43" s="190"/>
      <c r="P43" s="208"/>
      <c r="Q43" s="207"/>
      <c r="R43" s="192"/>
      <c r="S43" s="190"/>
      <c r="T43" s="190"/>
      <c r="U43" s="190"/>
      <c r="V43" s="207"/>
      <c r="W43" s="192"/>
      <c r="X43" s="208"/>
      <c r="Y43" s="190"/>
      <c r="Z43" s="158"/>
      <c r="AA43" s="207"/>
      <c r="AB43" s="192"/>
      <c r="AC43" s="208"/>
      <c r="AD43" s="190"/>
      <c r="AE43" s="159"/>
      <c r="AF43" s="191"/>
      <c r="AG43" s="192"/>
      <c r="AH43" s="190"/>
      <c r="AI43" s="156"/>
      <c r="AJ43" s="190"/>
      <c r="AK43" s="191"/>
      <c r="AL43" s="192"/>
      <c r="AM43" s="190"/>
      <c r="AN43" s="159"/>
      <c r="AO43" s="193"/>
      <c r="AP43" s="191"/>
      <c r="AQ43" s="192"/>
      <c r="AR43" s="190"/>
      <c r="AS43" s="190"/>
      <c r="AT43" s="190"/>
      <c r="AU43" s="208"/>
      <c r="AV43" s="207"/>
      <c r="AW43" s="192"/>
      <c r="AX43" s="190"/>
      <c r="AY43" s="190"/>
      <c r="AZ43" s="190"/>
      <c r="BA43" s="191"/>
      <c r="BB43" s="193"/>
      <c r="BC43" s="190"/>
      <c r="BD43" s="190"/>
      <c r="BE43" s="159"/>
      <c r="BF43" s="207"/>
      <c r="BG43" s="192"/>
      <c r="BH43" s="190"/>
      <c r="BI43" s="190"/>
      <c r="BJ43" s="190"/>
      <c r="BK43" s="208"/>
      <c r="BL43" s="207"/>
      <c r="BM43" s="192"/>
      <c r="BN43" s="190"/>
      <c r="BO43" s="159"/>
      <c r="BP43" s="159"/>
      <c r="BQ43" s="207"/>
      <c r="BR43" s="193"/>
      <c r="BS43" s="190"/>
      <c r="BT43" s="190"/>
      <c r="BU43" s="190"/>
      <c r="BV43" s="209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</row>
    <row r="44" spans="1:210" s="6" customFormat="1" ht="13.5" customHeight="1">
      <c r="A44" s="128"/>
      <c r="B44" s="138"/>
      <c r="C44" s="139" t="s">
        <v>72</v>
      </c>
      <c r="D44" s="166" t="s">
        <v>66</v>
      </c>
      <c r="E44" s="166" t="s">
        <v>20</v>
      </c>
      <c r="F44" s="188"/>
      <c r="G44" s="189"/>
      <c r="H44" s="143">
        <f>COUNTA(L44:BV44)</f>
        <v>0</v>
      </c>
      <c r="I44" s="316">
        <f>H44*G44</f>
        <v>0</v>
      </c>
      <c r="J44" s="161"/>
      <c r="K44" s="162"/>
      <c r="L44" s="182"/>
      <c r="M44" s="179"/>
      <c r="N44" s="179"/>
      <c r="O44" s="179"/>
      <c r="P44" s="183"/>
      <c r="Q44" s="184"/>
      <c r="R44" s="182"/>
      <c r="S44" s="179"/>
      <c r="T44" s="179"/>
      <c r="U44" s="179"/>
      <c r="V44" s="184"/>
      <c r="W44" s="182"/>
      <c r="X44" s="179"/>
      <c r="Y44" s="147"/>
      <c r="Z44" s="179"/>
      <c r="AA44" s="184"/>
      <c r="AB44" s="182"/>
      <c r="AC44" s="147"/>
      <c r="AD44" s="179"/>
      <c r="AE44" s="179"/>
      <c r="AF44" s="184"/>
      <c r="AG44" s="182"/>
      <c r="AH44" s="147"/>
      <c r="AI44" s="147"/>
      <c r="AJ44" s="179"/>
      <c r="AK44" s="186"/>
      <c r="AL44" s="182"/>
      <c r="AM44" s="179"/>
      <c r="AN44" s="179"/>
      <c r="AO44" s="179"/>
      <c r="AP44" s="186"/>
      <c r="AQ44" s="182"/>
      <c r="AR44" s="179"/>
      <c r="AS44" s="179"/>
      <c r="AT44" s="179"/>
      <c r="AU44" s="183"/>
      <c r="AV44" s="184"/>
      <c r="AW44" s="182"/>
      <c r="AX44" s="179"/>
      <c r="AY44" s="179"/>
      <c r="AZ44" s="179"/>
      <c r="BA44" s="186"/>
      <c r="BB44" s="185"/>
      <c r="BC44" s="179"/>
      <c r="BD44" s="147"/>
      <c r="BE44" s="179"/>
      <c r="BF44" s="184"/>
      <c r="BG44" s="182"/>
      <c r="BH44" s="179"/>
      <c r="BI44" s="179"/>
      <c r="BJ44" s="179"/>
      <c r="BK44" s="183"/>
      <c r="BL44" s="184"/>
      <c r="BM44" s="182"/>
      <c r="BN44" s="179"/>
      <c r="BO44" s="147"/>
      <c r="BP44" s="147"/>
      <c r="BQ44" s="184"/>
      <c r="BR44" s="185"/>
      <c r="BS44" s="179"/>
      <c r="BT44" s="179"/>
      <c r="BU44" s="179"/>
      <c r="BV44" s="187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</row>
    <row r="45" spans="1:210" s="6" customFormat="1" ht="13.5" customHeight="1">
      <c r="A45" s="128"/>
      <c r="B45" s="138"/>
      <c r="C45" s="139" t="s">
        <v>78</v>
      </c>
      <c r="D45" s="140" t="s">
        <v>66</v>
      </c>
      <c r="E45" s="140" t="s">
        <v>20</v>
      </c>
      <c r="F45" s="177"/>
      <c r="G45" s="189">
        <f>7610*1.025</f>
        <v>7800.249999999999</v>
      </c>
      <c r="H45" s="143">
        <f>COUNTA(L45:BV45)</f>
        <v>2</v>
      </c>
      <c r="I45" s="316">
        <f>H45*G45</f>
        <v>15600.499999999998</v>
      </c>
      <c r="J45" s="161"/>
      <c r="K45" s="162"/>
      <c r="L45" s="182"/>
      <c r="M45" s="179"/>
      <c r="N45" s="179"/>
      <c r="O45" s="179"/>
      <c r="P45" s="183"/>
      <c r="Q45" s="184"/>
      <c r="R45" s="182"/>
      <c r="S45" s="179"/>
      <c r="T45" s="179"/>
      <c r="U45" s="179"/>
      <c r="V45" s="184"/>
      <c r="W45" s="182"/>
      <c r="X45" s="322" t="s">
        <v>87</v>
      </c>
      <c r="Y45" s="179"/>
      <c r="Z45" s="185"/>
      <c r="AA45" s="184"/>
      <c r="AB45" s="182"/>
      <c r="AC45" s="292" t="s">
        <v>87</v>
      </c>
      <c r="AD45" s="147"/>
      <c r="AE45" s="179"/>
      <c r="AF45" s="184"/>
      <c r="AG45" s="182"/>
      <c r="AH45" s="179"/>
      <c r="AI45" s="179"/>
      <c r="AJ45" s="179"/>
      <c r="AK45" s="186"/>
      <c r="AL45" s="182"/>
      <c r="AM45" s="152"/>
      <c r="AN45" s="179"/>
      <c r="AO45" s="179"/>
      <c r="AP45" s="186"/>
      <c r="AQ45" s="182"/>
      <c r="AR45" s="179"/>
      <c r="AS45" s="179"/>
      <c r="AT45" s="179"/>
      <c r="AU45" s="183"/>
      <c r="AV45" s="184"/>
      <c r="AW45" s="182"/>
      <c r="AX45" s="179"/>
      <c r="AY45" s="179"/>
      <c r="AZ45" s="179"/>
      <c r="BA45" s="186"/>
      <c r="BB45" s="185"/>
      <c r="BC45" s="179"/>
      <c r="BD45" s="179"/>
      <c r="BE45" s="179"/>
      <c r="BF45" s="184"/>
      <c r="BG45" s="182"/>
      <c r="BH45" s="147"/>
      <c r="BI45" s="147"/>
      <c r="BJ45" s="147"/>
      <c r="BK45" s="148"/>
      <c r="BL45" s="149"/>
      <c r="BM45" s="178"/>
      <c r="BN45" s="147"/>
      <c r="BO45" s="179"/>
      <c r="BP45" s="179"/>
      <c r="BQ45" s="184"/>
      <c r="BR45" s="185"/>
      <c r="BS45" s="179"/>
      <c r="BT45" s="179"/>
      <c r="BU45" s="179"/>
      <c r="BV45" s="187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</row>
    <row r="46" spans="1:210" s="6" customFormat="1" ht="13.5" customHeight="1">
      <c r="A46" s="128"/>
      <c r="B46" s="138"/>
      <c r="C46" s="139" t="s">
        <v>79</v>
      </c>
      <c r="D46" s="140" t="s">
        <v>66</v>
      </c>
      <c r="E46" s="140" t="s">
        <v>20</v>
      </c>
      <c r="F46" s="177"/>
      <c r="G46" s="189"/>
      <c r="H46" s="143">
        <f>COUNTA(L46:BV46)</f>
        <v>2</v>
      </c>
      <c r="I46" s="316">
        <f>H46*G46</f>
        <v>0</v>
      </c>
      <c r="J46" s="194"/>
      <c r="K46" s="195"/>
      <c r="L46" s="182"/>
      <c r="M46" s="179"/>
      <c r="N46" s="179"/>
      <c r="O46" s="179"/>
      <c r="P46" s="183"/>
      <c r="Q46" s="184"/>
      <c r="R46" s="182"/>
      <c r="S46" s="179"/>
      <c r="T46" s="179"/>
      <c r="U46" s="179"/>
      <c r="V46" s="184"/>
      <c r="W46" s="182"/>
      <c r="X46" s="183"/>
      <c r="Y46" s="179"/>
      <c r="Z46" s="185"/>
      <c r="AA46" s="184"/>
      <c r="AB46" s="182"/>
      <c r="AC46" s="292" t="s">
        <v>87</v>
      </c>
      <c r="AD46" s="179"/>
      <c r="AE46" s="179"/>
      <c r="AF46" s="184"/>
      <c r="AG46" s="182"/>
      <c r="AH46" s="292" t="s">
        <v>87</v>
      </c>
      <c r="AI46" s="147"/>
      <c r="AJ46" s="179"/>
      <c r="AK46" s="186"/>
      <c r="AL46" s="182"/>
      <c r="AM46" s="179"/>
      <c r="AN46" s="179"/>
      <c r="AO46" s="179"/>
      <c r="AP46" s="186"/>
      <c r="AQ46" s="182"/>
      <c r="AR46" s="179"/>
      <c r="AS46" s="147"/>
      <c r="AT46" s="179"/>
      <c r="AU46" s="183"/>
      <c r="AV46" s="184"/>
      <c r="AW46" s="182"/>
      <c r="AX46" s="179"/>
      <c r="AY46" s="179"/>
      <c r="AZ46" s="179"/>
      <c r="BA46" s="186"/>
      <c r="BB46" s="185"/>
      <c r="BC46" s="179"/>
      <c r="BD46" s="179"/>
      <c r="BE46" s="179"/>
      <c r="BF46" s="184"/>
      <c r="BG46" s="182"/>
      <c r="BH46" s="147"/>
      <c r="BI46" s="147"/>
      <c r="BJ46" s="147"/>
      <c r="BK46" s="148"/>
      <c r="BL46" s="149"/>
      <c r="BM46" s="178"/>
      <c r="BN46" s="147"/>
      <c r="BO46" s="179"/>
      <c r="BP46" s="179"/>
      <c r="BQ46" s="184"/>
      <c r="BR46" s="185"/>
      <c r="BS46" s="179"/>
      <c r="BT46" s="179"/>
      <c r="BU46" s="179"/>
      <c r="BV46" s="187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</row>
    <row r="47" spans="1:74" s="138" customFormat="1" ht="13.5" customHeight="1" thickBot="1">
      <c r="A47" s="128"/>
      <c r="C47" s="214"/>
      <c r="D47" s="216"/>
      <c r="E47" s="216"/>
      <c r="F47" s="217"/>
      <c r="G47" s="218"/>
      <c r="H47" s="219">
        <f>SUM(H23:H46)</f>
        <v>35</v>
      </c>
      <c r="I47" s="317">
        <f>SUM(I23:I46)</f>
        <v>297692.1</v>
      </c>
      <c r="J47" s="220"/>
      <c r="K47" s="220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21"/>
    </row>
    <row r="48" spans="1:210" s="6" customFormat="1" ht="13.5" customHeight="1">
      <c r="A48" s="128"/>
      <c r="B48" s="138"/>
      <c r="C48" s="275" t="s">
        <v>84</v>
      </c>
      <c r="D48" s="276"/>
      <c r="E48" s="276"/>
      <c r="F48" s="276"/>
      <c r="G48" s="276"/>
      <c r="H48" s="298">
        <f>SUM(H49:H52)</f>
        <v>8</v>
      </c>
      <c r="I48" s="299">
        <f>SUM(I49:I52)</f>
        <v>32554</v>
      </c>
      <c r="J48" s="271"/>
      <c r="K48" s="272"/>
      <c r="L48" s="182"/>
      <c r="M48" s="179"/>
      <c r="N48" s="179"/>
      <c r="O48" s="179"/>
      <c r="P48" s="183"/>
      <c r="Q48" s="184"/>
      <c r="R48" s="182"/>
      <c r="S48" s="179"/>
      <c r="T48" s="179"/>
      <c r="U48" s="179"/>
      <c r="V48" s="184"/>
      <c r="W48" s="182"/>
      <c r="X48" s="183"/>
      <c r="Y48" s="179"/>
      <c r="Z48" s="185"/>
      <c r="AA48" s="184"/>
      <c r="AB48" s="182"/>
      <c r="AC48" s="179"/>
      <c r="AD48" s="179"/>
      <c r="AE48" s="179"/>
      <c r="AF48" s="184"/>
      <c r="AG48" s="182"/>
      <c r="AH48" s="179"/>
      <c r="AI48" s="147"/>
      <c r="AJ48" s="179"/>
      <c r="AK48" s="285"/>
      <c r="AL48" s="182"/>
      <c r="AM48" s="179"/>
      <c r="AN48" s="179"/>
      <c r="AO48" s="179"/>
      <c r="AP48" s="186"/>
      <c r="AQ48" s="182"/>
      <c r="AR48" s="179"/>
      <c r="AS48" s="147"/>
      <c r="AT48" s="179"/>
      <c r="AU48" s="183"/>
      <c r="AV48" s="285"/>
      <c r="AW48" s="182"/>
      <c r="AX48" s="179"/>
      <c r="AY48" s="179"/>
      <c r="AZ48" s="179"/>
      <c r="BA48" s="186"/>
      <c r="BB48" s="185"/>
      <c r="BC48" s="179"/>
      <c r="BD48" s="179"/>
      <c r="BE48" s="179"/>
      <c r="BF48" s="184"/>
      <c r="BG48" s="182"/>
      <c r="BH48" s="179"/>
      <c r="BI48" s="179"/>
      <c r="BJ48" s="179"/>
      <c r="BK48" s="183"/>
      <c r="BL48" s="184"/>
      <c r="BM48" s="182"/>
      <c r="BN48" s="179"/>
      <c r="BO48" s="179"/>
      <c r="BP48" s="179"/>
      <c r="BQ48" s="184"/>
      <c r="BR48" s="185"/>
      <c r="BS48" s="179"/>
      <c r="BT48" s="179"/>
      <c r="BU48" s="179"/>
      <c r="BV48" s="187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</row>
    <row r="49" spans="1:210" s="6" customFormat="1" ht="13.5" customHeight="1">
      <c r="A49" s="128"/>
      <c r="B49" s="138"/>
      <c r="C49" s="139" t="s">
        <v>93</v>
      </c>
      <c r="D49" s="140" t="s">
        <v>66</v>
      </c>
      <c r="E49" s="140" t="s">
        <v>96</v>
      </c>
      <c r="F49" s="177"/>
      <c r="G49" s="189">
        <f>4900*1.025</f>
        <v>5022.5</v>
      </c>
      <c r="H49" s="143">
        <f aca="true" t="shared" si="2" ref="H49:H59">COUNTA(L49:BV49)</f>
        <v>2</v>
      </c>
      <c r="I49" s="316">
        <f aca="true" t="shared" si="3" ref="I49:I59">H49*G49</f>
        <v>10045</v>
      </c>
      <c r="J49" s="161"/>
      <c r="K49" s="162"/>
      <c r="L49" s="182"/>
      <c r="M49" s="179"/>
      <c r="N49" s="179"/>
      <c r="O49" s="179"/>
      <c r="P49" s="183"/>
      <c r="Q49" s="184"/>
      <c r="R49" s="182"/>
      <c r="S49" s="179"/>
      <c r="T49" s="179"/>
      <c r="U49" s="179"/>
      <c r="V49" s="184"/>
      <c r="W49" s="182"/>
      <c r="X49" s="183"/>
      <c r="Y49" s="292" t="s">
        <v>87</v>
      </c>
      <c r="Z49" s="185"/>
      <c r="AA49" s="184"/>
      <c r="AB49" s="182"/>
      <c r="AC49" s="179"/>
      <c r="AD49" s="147"/>
      <c r="AE49" s="179"/>
      <c r="AF49" s="184"/>
      <c r="AG49" s="182"/>
      <c r="AH49" s="179"/>
      <c r="AI49" s="179"/>
      <c r="AJ49" s="179"/>
      <c r="AK49" s="184"/>
      <c r="AL49" s="182"/>
      <c r="AM49" s="179"/>
      <c r="AN49" s="179"/>
      <c r="AO49" s="179"/>
      <c r="AP49" s="186"/>
      <c r="AQ49" s="182"/>
      <c r="AR49" s="179"/>
      <c r="AS49" s="179"/>
      <c r="AT49" s="179"/>
      <c r="AU49" s="183"/>
      <c r="AV49" s="184"/>
      <c r="AW49" s="182"/>
      <c r="AX49" s="179"/>
      <c r="AY49" s="179"/>
      <c r="AZ49" s="179"/>
      <c r="BA49" s="186"/>
      <c r="BB49" s="185"/>
      <c r="BC49" s="179"/>
      <c r="BD49" s="292" t="s">
        <v>87</v>
      </c>
      <c r="BE49" s="179"/>
      <c r="BF49" s="184"/>
      <c r="BG49" s="182"/>
      <c r="BH49" s="179"/>
      <c r="BI49" s="179"/>
      <c r="BJ49" s="179"/>
      <c r="BK49" s="183"/>
      <c r="BL49" s="184"/>
      <c r="BM49" s="182"/>
      <c r="BN49" s="179"/>
      <c r="BO49" s="179"/>
      <c r="BP49" s="179"/>
      <c r="BQ49" s="184"/>
      <c r="BR49" s="185"/>
      <c r="BS49" s="179"/>
      <c r="BT49" s="179"/>
      <c r="BU49" s="179"/>
      <c r="BV49" s="187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</row>
    <row r="50" spans="1:210" s="6" customFormat="1" ht="13.5" customHeight="1">
      <c r="A50" s="128"/>
      <c r="B50" s="138"/>
      <c r="C50" s="139" t="s">
        <v>94</v>
      </c>
      <c r="D50" s="140" t="s">
        <v>66</v>
      </c>
      <c r="E50" s="140" t="s">
        <v>3</v>
      </c>
      <c r="F50" s="177"/>
      <c r="G50" s="189">
        <f>3100*1.025</f>
        <v>3177.4999999999995</v>
      </c>
      <c r="H50" s="143">
        <f t="shared" si="2"/>
        <v>2</v>
      </c>
      <c r="I50" s="316">
        <f t="shared" si="3"/>
        <v>6354.999999999999</v>
      </c>
      <c r="J50" s="196"/>
      <c r="K50" s="162"/>
      <c r="L50" s="182"/>
      <c r="M50" s="179"/>
      <c r="N50" s="179"/>
      <c r="O50" s="179"/>
      <c r="P50" s="183"/>
      <c r="Q50" s="184"/>
      <c r="R50" s="182"/>
      <c r="S50" s="179"/>
      <c r="T50" s="179"/>
      <c r="U50" s="179"/>
      <c r="V50" s="184"/>
      <c r="W50" s="182"/>
      <c r="X50" s="183"/>
      <c r="Y50" s="179"/>
      <c r="Z50" s="294" t="s">
        <v>87</v>
      </c>
      <c r="AA50" s="184"/>
      <c r="AB50" s="182"/>
      <c r="AC50" s="179"/>
      <c r="AD50" s="179"/>
      <c r="AE50" s="179"/>
      <c r="AF50" s="184"/>
      <c r="AG50" s="182"/>
      <c r="AH50" s="152"/>
      <c r="AI50" s="179"/>
      <c r="AJ50" s="179"/>
      <c r="AK50" s="184"/>
      <c r="AL50" s="182"/>
      <c r="AM50" s="179"/>
      <c r="AN50" s="179"/>
      <c r="AO50" s="179"/>
      <c r="AP50" s="186"/>
      <c r="AQ50" s="182"/>
      <c r="AR50" s="179"/>
      <c r="AS50" s="179"/>
      <c r="AT50" s="179"/>
      <c r="AU50" s="183"/>
      <c r="AV50" s="184"/>
      <c r="AW50" s="182"/>
      <c r="AX50" s="179"/>
      <c r="AY50" s="179"/>
      <c r="AZ50" s="179"/>
      <c r="BA50" s="186"/>
      <c r="BB50" s="185"/>
      <c r="BC50" s="179"/>
      <c r="BD50" s="179"/>
      <c r="BE50" s="292" t="s">
        <v>87</v>
      </c>
      <c r="BF50" s="184"/>
      <c r="BG50" s="182"/>
      <c r="BH50" s="179"/>
      <c r="BI50" s="179"/>
      <c r="BJ50" s="179"/>
      <c r="BK50" s="183"/>
      <c r="BL50" s="184"/>
      <c r="BM50" s="182"/>
      <c r="BN50" s="179"/>
      <c r="BO50" s="179"/>
      <c r="BP50" s="179"/>
      <c r="BQ50" s="184"/>
      <c r="BR50" s="185"/>
      <c r="BS50" s="179"/>
      <c r="BT50" s="179"/>
      <c r="BU50" s="179"/>
      <c r="BV50" s="187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</row>
    <row r="51" spans="1:210" s="6" customFormat="1" ht="13.5" customHeight="1">
      <c r="A51" s="128"/>
      <c r="B51" s="138"/>
      <c r="C51" s="139" t="s">
        <v>95</v>
      </c>
      <c r="D51" s="140" t="s">
        <v>66</v>
      </c>
      <c r="E51" s="140" t="s">
        <v>96</v>
      </c>
      <c r="F51" s="177"/>
      <c r="G51" s="189">
        <f>4430*1.025</f>
        <v>4540.75</v>
      </c>
      <c r="H51" s="143">
        <f t="shared" si="2"/>
        <v>2</v>
      </c>
      <c r="I51" s="316">
        <f t="shared" si="3"/>
        <v>9081.5</v>
      </c>
      <c r="J51" s="196"/>
      <c r="K51" s="162"/>
      <c r="L51" s="182"/>
      <c r="M51" s="179"/>
      <c r="N51" s="179"/>
      <c r="O51" s="179"/>
      <c r="P51" s="183"/>
      <c r="Q51" s="184"/>
      <c r="R51" s="182"/>
      <c r="S51" s="179"/>
      <c r="T51" s="179"/>
      <c r="U51" s="179"/>
      <c r="V51" s="184"/>
      <c r="W51" s="182"/>
      <c r="X51" s="183"/>
      <c r="Y51" s="292" t="s">
        <v>87</v>
      </c>
      <c r="Z51" s="185"/>
      <c r="AA51" s="184"/>
      <c r="AB51" s="182"/>
      <c r="AC51" s="179"/>
      <c r="AD51" s="179"/>
      <c r="AE51" s="179"/>
      <c r="AF51" s="184"/>
      <c r="AG51" s="182"/>
      <c r="AH51" s="152"/>
      <c r="AI51" s="179"/>
      <c r="AJ51" s="179"/>
      <c r="AK51" s="184"/>
      <c r="AL51" s="182"/>
      <c r="AM51" s="179"/>
      <c r="AN51" s="179"/>
      <c r="AO51" s="179"/>
      <c r="AP51" s="186"/>
      <c r="AQ51" s="182"/>
      <c r="AR51" s="179"/>
      <c r="AS51" s="179"/>
      <c r="AT51" s="179"/>
      <c r="AU51" s="183"/>
      <c r="AV51" s="184"/>
      <c r="AW51" s="182"/>
      <c r="AX51" s="179"/>
      <c r="AY51" s="179"/>
      <c r="AZ51" s="179"/>
      <c r="BA51" s="186"/>
      <c r="BB51" s="185"/>
      <c r="BC51" s="179"/>
      <c r="BD51" s="292" t="s">
        <v>87</v>
      </c>
      <c r="BE51" s="179"/>
      <c r="BF51" s="184"/>
      <c r="BG51" s="182"/>
      <c r="BH51" s="179"/>
      <c r="BI51" s="179"/>
      <c r="BJ51" s="179"/>
      <c r="BK51" s="183"/>
      <c r="BL51" s="184"/>
      <c r="BM51" s="182"/>
      <c r="BN51" s="179"/>
      <c r="BO51" s="179"/>
      <c r="BP51" s="179"/>
      <c r="BQ51" s="184"/>
      <c r="BR51" s="185"/>
      <c r="BS51" s="179"/>
      <c r="BT51" s="179"/>
      <c r="BU51" s="179"/>
      <c r="BV51" s="187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</row>
    <row r="52" spans="1:210" s="6" customFormat="1" ht="13.5" customHeight="1">
      <c r="A52" s="128"/>
      <c r="B52" s="138"/>
      <c r="C52" s="139" t="s">
        <v>92</v>
      </c>
      <c r="D52" s="140" t="s">
        <v>66</v>
      </c>
      <c r="E52" s="140" t="s">
        <v>3</v>
      </c>
      <c r="F52" s="177">
        <v>22210</v>
      </c>
      <c r="G52" s="189">
        <f>3450*1.025</f>
        <v>3536.2499999999995</v>
      </c>
      <c r="H52" s="143">
        <f t="shared" si="2"/>
        <v>2</v>
      </c>
      <c r="I52" s="316">
        <f t="shared" si="3"/>
        <v>7072.499999999999</v>
      </c>
      <c r="J52" s="196"/>
      <c r="K52" s="162"/>
      <c r="L52" s="182"/>
      <c r="M52" s="179"/>
      <c r="N52" s="179"/>
      <c r="O52" s="179"/>
      <c r="P52" s="183"/>
      <c r="Q52" s="184"/>
      <c r="R52" s="182"/>
      <c r="S52" s="179"/>
      <c r="T52" s="179"/>
      <c r="U52" s="179"/>
      <c r="V52" s="184"/>
      <c r="W52" s="182"/>
      <c r="X52" s="183"/>
      <c r="Y52" s="179"/>
      <c r="Z52" s="294" t="s">
        <v>87</v>
      </c>
      <c r="AA52" s="184"/>
      <c r="AB52" s="182"/>
      <c r="AC52" s="179"/>
      <c r="AD52" s="179"/>
      <c r="AE52" s="179"/>
      <c r="AF52" s="184"/>
      <c r="AG52" s="182"/>
      <c r="AH52" s="152"/>
      <c r="AI52" s="179"/>
      <c r="AJ52" s="179"/>
      <c r="AK52" s="184"/>
      <c r="AL52" s="182"/>
      <c r="AM52" s="179"/>
      <c r="AN52" s="179"/>
      <c r="AO52" s="179"/>
      <c r="AP52" s="186"/>
      <c r="AQ52" s="182"/>
      <c r="AR52" s="179"/>
      <c r="AS52" s="179"/>
      <c r="AT52" s="179"/>
      <c r="AU52" s="183"/>
      <c r="AV52" s="184"/>
      <c r="AW52" s="182"/>
      <c r="AX52" s="179"/>
      <c r="AY52" s="179"/>
      <c r="AZ52" s="179"/>
      <c r="BA52" s="186"/>
      <c r="BB52" s="185"/>
      <c r="BC52" s="179"/>
      <c r="BD52" s="179"/>
      <c r="BE52" s="292" t="s">
        <v>87</v>
      </c>
      <c r="BF52" s="184"/>
      <c r="BG52" s="182"/>
      <c r="BH52" s="179"/>
      <c r="BI52" s="179"/>
      <c r="BJ52" s="179"/>
      <c r="BK52" s="183"/>
      <c r="BL52" s="184"/>
      <c r="BM52" s="182"/>
      <c r="BN52" s="179"/>
      <c r="BO52" s="179"/>
      <c r="BP52" s="179"/>
      <c r="BQ52" s="184"/>
      <c r="BR52" s="185"/>
      <c r="BS52" s="179"/>
      <c r="BT52" s="179"/>
      <c r="BU52" s="179"/>
      <c r="BV52" s="187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</row>
    <row r="53" spans="1:210" s="6" customFormat="1" ht="13.5" customHeight="1" hidden="1">
      <c r="A53" s="128"/>
      <c r="B53" s="138"/>
      <c r="C53" s="139"/>
      <c r="D53" s="140"/>
      <c r="E53" s="140"/>
      <c r="F53" s="177"/>
      <c r="G53" s="189"/>
      <c r="H53" s="143">
        <f t="shared" si="2"/>
        <v>0</v>
      </c>
      <c r="I53" s="316">
        <f t="shared" si="3"/>
        <v>0</v>
      </c>
      <c r="J53" s="196"/>
      <c r="K53" s="162"/>
      <c r="L53" s="197"/>
      <c r="M53" s="179"/>
      <c r="N53" s="179"/>
      <c r="O53" s="179"/>
      <c r="P53" s="183"/>
      <c r="Q53" s="184"/>
      <c r="R53" s="182"/>
      <c r="S53" s="179"/>
      <c r="T53" s="179"/>
      <c r="U53" s="179"/>
      <c r="V53" s="184"/>
      <c r="W53" s="182"/>
      <c r="X53" s="179"/>
      <c r="Y53" s="179"/>
      <c r="Z53" s="179"/>
      <c r="AA53" s="184"/>
      <c r="AB53" s="182"/>
      <c r="AC53" s="179"/>
      <c r="AD53" s="179"/>
      <c r="AE53" s="179"/>
      <c r="AF53" s="184"/>
      <c r="AG53" s="182"/>
      <c r="AH53" s="179"/>
      <c r="AI53" s="179"/>
      <c r="AJ53" s="179"/>
      <c r="AK53" s="182"/>
      <c r="AL53" s="182"/>
      <c r="AM53" s="179"/>
      <c r="AN53" s="179"/>
      <c r="AO53" s="179"/>
      <c r="AP53" s="186"/>
      <c r="AQ53" s="182"/>
      <c r="AR53" s="179"/>
      <c r="AS53" s="179"/>
      <c r="AT53" s="179"/>
      <c r="AU53" s="184"/>
      <c r="AV53" s="182"/>
      <c r="AW53" s="182"/>
      <c r="AX53" s="179"/>
      <c r="AY53" s="179"/>
      <c r="AZ53" s="179"/>
      <c r="BA53" s="186"/>
      <c r="BB53" s="185"/>
      <c r="BC53" s="179"/>
      <c r="BD53" s="179"/>
      <c r="BE53" s="179"/>
      <c r="BF53" s="184"/>
      <c r="BG53" s="182"/>
      <c r="BH53" s="179"/>
      <c r="BI53" s="179"/>
      <c r="BJ53" s="179"/>
      <c r="BK53" s="183"/>
      <c r="BL53" s="184"/>
      <c r="BM53" s="182"/>
      <c r="BN53" s="179"/>
      <c r="BO53" s="179"/>
      <c r="BP53" s="179"/>
      <c r="BQ53" s="184"/>
      <c r="BR53" s="185"/>
      <c r="BS53" s="179"/>
      <c r="BT53" s="179"/>
      <c r="BU53" s="179"/>
      <c r="BV53" s="187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</row>
    <row r="54" spans="1:210" s="6" customFormat="1" ht="13.5" customHeight="1" hidden="1">
      <c r="A54" s="128"/>
      <c r="B54" s="138"/>
      <c r="C54" s="139"/>
      <c r="D54" s="198"/>
      <c r="E54" s="140"/>
      <c r="F54" s="177"/>
      <c r="G54" s="189"/>
      <c r="H54" s="143">
        <f t="shared" si="2"/>
        <v>0</v>
      </c>
      <c r="I54" s="316">
        <f t="shared" si="3"/>
        <v>0</v>
      </c>
      <c r="J54" s="196"/>
      <c r="K54" s="162"/>
      <c r="L54" s="197"/>
      <c r="M54" s="179"/>
      <c r="N54" s="179"/>
      <c r="O54" s="179"/>
      <c r="P54" s="183"/>
      <c r="Q54" s="184"/>
      <c r="R54" s="182"/>
      <c r="S54" s="179"/>
      <c r="T54" s="179"/>
      <c r="U54" s="179"/>
      <c r="V54" s="184"/>
      <c r="W54" s="182"/>
      <c r="X54" s="179"/>
      <c r="Y54" s="179"/>
      <c r="Z54" s="179"/>
      <c r="AA54" s="184"/>
      <c r="AB54" s="182"/>
      <c r="AC54" s="179"/>
      <c r="AD54" s="179"/>
      <c r="AE54" s="179"/>
      <c r="AF54" s="184"/>
      <c r="AG54" s="182"/>
      <c r="AH54" s="179"/>
      <c r="AI54" s="179"/>
      <c r="AJ54" s="179"/>
      <c r="AK54" s="182"/>
      <c r="AL54" s="182"/>
      <c r="AM54" s="179"/>
      <c r="AN54" s="199"/>
      <c r="AO54" s="199"/>
      <c r="AP54" s="200"/>
      <c r="AQ54" s="201"/>
      <c r="AR54" s="199"/>
      <c r="AS54" s="199"/>
      <c r="AT54" s="199"/>
      <c r="AU54" s="202"/>
      <c r="AV54" s="201"/>
      <c r="AW54" s="201"/>
      <c r="AX54" s="199"/>
      <c r="AY54" s="199"/>
      <c r="AZ54" s="199"/>
      <c r="BA54" s="200"/>
      <c r="BB54" s="203"/>
      <c r="BC54" s="199"/>
      <c r="BD54" s="199"/>
      <c r="BE54" s="199"/>
      <c r="BF54" s="202"/>
      <c r="BG54" s="201"/>
      <c r="BH54" s="199"/>
      <c r="BI54" s="199"/>
      <c r="BJ54" s="199"/>
      <c r="BK54" s="204"/>
      <c r="BL54" s="202"/>
      <c r="BM54" s="201"/>
      <c r="BN54" s="199"/>
      <c r="BO54" s="199"/>
      <c r="BP54" s="199"/>
      <c r="BQ54" s="202"/>
      <c r="BR54" s="203"/>
      <c r="BS54" s="199"/>
      <c r="BT54" s="199"/>
      <c r="BU54" s="199"/>
      <c r="BV54" s="205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</row>
    <row r="55" spans="1:210" s="6" customFormat="1" ht="13.5" customHeight="1" hidden="1">
      <c r="A55" s="128"/>
      <c r="B55" s="138"/>
      <c r="C55" s="139"/>
      <c r="D55" s="140"/>
      <c r="E55" s="140"/>
      <c r="F55" s="177"/>
      <c r="G55" s="189"/>
      <c r="H55" s="143">
        <f t="shared" si="2"/>
        <v>0</v>
      </c>
      <c r="I55" s="316">
        <f t="shared" si="3"/>
        <v>0</v>
      </c>
      <c r="J55" s="196"/>
      <c r="K55" s="162"/>
      <c r="L55" s="197"/>
      <c r="M55" s="179"/>
      <c r="N55" s="179"/>
      <c r="O55" s="179"/>
      <c r="P55" s="183"/>
      <c r="Q55" s="184"/>
      <c r="R55" s="182"/>
      <c r="S55" s="179"/>
      <c r="T55" s="179"/>
      <c r="U55" s="179"/>
      <c r="V55" s="184"/>
      <c r="W55" s="182"/>
      <c r="X55" s="179"/>
      <c r="Y55" s="179"/>
      <c r="Z55" s="179"/>
      <c r="AA55" s="184"/>
      <c r="AB55" s="182"/>
      <c r="AC55" s="179"/>
      <c r="AD55" s="179"/>
      <c r="AE55" s="179"/>
      <c r="AF55" s="184"/>
      <c r="AG55" s="182"/>
      <c r="AH55" s="179"/>
      <c r="AI55" s="179"/>
      <c r="AJ55" s="179"/>
      <c r="AK55" s="182"/>
      <c r="AL55" s="182"/>
      <c r="AM55" s="183"/>
      <c r="AN55" s="179"/>
      <c r="AO55" s="179"/>
      <c r="AP55" s="184"/>
      <c r="AQ55" s="185"/>
      <c r="AR55" s="179"/>
      <c r="AS55" s="179"/>
      <c r="AT55" s="179"/>
      <c r="AU55" s="184"/>
      <c r="AV55" s="182"/>
      <c r="AW55" s="185"/>
      <c r="AX55" s="179"/>
      <c r="AY55" s="179"/>
      <c r="AZ55" s="179"/>
      <c r="BA55" s="184"/>
      <c r="BB55" s="185"/>
      <c r="BC55" s="179"/>
      <c r="BD55" s="179"/>
      <c r="BE55" s="179"/>
      <c r="BF55" s="184"/>
      <c r="BG55" s="185"/>
      <c r="BH55" s="179"/>
      <c r="BI55" s="179"/>
      <c r="BJ55" s="179"/>
      <c r="BK55" s="183"/>
      <c r="BL55" s="184"/>
      <c r="BM55" s="185"/>
      <c r="BN55" s="179"/>
      <c r="BO55" s="179"/>
      <c r="BP55" s="179"/>
      <c r="BQ55" s="184"/>
      <c r="BR55" s="185"/>
      <c r="BS55" s="179"/>
      <c r="BT55" s="179"/>
      <c r="BU55" s="179"/>
      <c r="BV55" s="206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</row>
    <row r="56" spans="1:210" s="6" customFormat="1" ht="13.5" customHeight="1" hidden="1">
      <c r="A56" s="128"/>
      <c r="B56" s="138"/>
      <c r="C56" s="139"/>
      <c r="D56" s="166"/>
      <c r="E56" s="140"/>
      <c r="F56" s="177"/>
      <c r="G56" s="189"/>
      <c r="H56" s="143">
        <f t="shared" si="2"/>
        <v>0</v>
      </c>
      <c r="I56" s="316">
        <f t="shared" si="3"/>
        <v>0</v>
      </c>
      <c r="J56" s="196"/>
      <c r="K56" s="162"/>
      <c r="L56" s="197"/>
      <c r="M56" s="179"/>
      <c r="N56" s="179"/>
      <c r="O56" s="179"/>
      <c r="P56" s="183"/>
      <c r="Q56" s="184"/>
      <c r="R56" s="182"/>
      <c r="S56" s="179"/>
      <c r="T56" s="179"/>
      <c r="U56" s="179"/>
      <c r="V56" s="184"/>
      <c r="W56" s="182"/>
      <c r="X56" s="179"/>
      <c r="Y56" s="179"/>
      <c r="Z56" s="179"/>
      <c r="AA56" s="184"/>
      <c r="AB56" s="182"/>
      <c r="AC56" s="179"/>
      <c r="AD56" s="179"/>
      <c r="AE56" s="179"/>
      <c r="AF56" s="184"/>
      <c r="AG56" s="182"/>
      <c r="AH56" s="179"/>
      <c r="AI56" s="179"/>
      <c r="AJ56" s="179"/>
      <c r="AK56" s="182"/>
      <c r="AL56" s="182"/>
      <c r="AM56" s="179"/>
      <c r="AN56" s="190"/>
      <c r="AO56" s="190"/>
      <c r="AP56" s="191"/>
      <c r="AQ56" s="192"/>
      <c r="AR56" s="190"/>
      <c r="AS56" s="190"/>
      <c r="AT56" s="190"/>
      <c r="AU56" s="207"/>
      <c r="AV56" s="192"/>
      <c r="AW56" s="192"/>
      <c r="AX56" s="190"/>
      <c r="AY56" s="190"/>
      <c r="AZ56" s="190"/>
      <c r="BA56" s="191"/>
      <c r="BB56" s="193"/>
      <c r="BC56" s="190"/>
      <c r="BD56" s="190"/>
      <c r="BE56" s="190"/>
      <c r="BF56" s="207"/>
      <c r="BG56" s="192"/>
      <c r="BH56" s="190"/>
      <c r="BI56" s="190"/>
      <c r="BJ56" s="190"/>
      <c r="BK56" s="208"/>
      <c r="BL56" s="207"/>
      <c r="BM56" s="192"/>
      <c r="BN56" s="190"/>
      <c r="BO56" s="190"/>
      <c r="BP56" s="190"/>
      <c r="BQ56" s="207"/>
      <c r="BR56" s="193"/>
      <c r="BS56" s="190"/>
      <c r="BT56" s="190"/>
      <c r="BU56" s="190"/>
      <c r="BV56" s="209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</row>
    <row r="57" spans="1:210" s="6" customFormat="1" ht="13.5" customHeight="1" hidden="1">
      <c r="A57" s="128"/>
      <c r="B57" s="138"/>
      <c r="C57" s="139"/>
      <c r="D57" s="140"/>
      <c r="E57" s="140"/>
      <c r="F57" s="177"/>
      <c r="G57" s="189"/>
      <c r="H57" s="143">
        <f t="shared" si="2"/>
        <v>0</v>
      </c>
      <c r="I57" s="316">
        <f t="shared" si="3"/>
        <v>0</v>
      </c>
      <c r="J57" s="196"/>
      <c r="K57" s="162"/>
      <c r="L57" s="197"/>
      <c r="M57" s="179"/>
      <c r="N57" s="179"/>
      <c r="O57" s="179"/>
      <c r="P57" s="183"/>
      <c r="Q57" s="184"/>
      <c r="R57" s="182"/>
      <c r="S57" s="179"/>
      <c r="T57" s="179"/>
      <c r="U57" s="179"/>
      <c r="V57" s="184"/>
      <c r="W57" s="182"/>
      <c r="X57" s="179"/>
      <c r="Y57" s="179"/>
      <c r="Z57" s="179"/>
      <c r="AA57" s="184"/>
      <c r="AB57" s="185"/>
      <c r="AC57" s="210"/>
      <c r="AD57" s="179"/>
      <c r="AE57" s="179"/>
      <c r="AF57" s="184"/>
      <c r="AG57" s="182"/>
      <c r="AH57" s="179"/>
      <c r="AI57" s="179"/>
      <c r="AJ57" s="179"/>
      <c r="AK57" s="182"/>
      <c r="AL57" s="182"/>
      <c r="AM57" s="179"/>
      <c r="AN57" s="179"/>
      <c r="AO57" s="179"/>
      <c r="AP57" s="186"/>
      <c r="AQ57" s="182"/>
      <c r="AR57" s="179"/>
      <c r="AS57" s="179"/>
      <c r="AT57" s="179"/>
      <c r="AU57" s="184"/>
      <c r="AV57" s="182"/>
      <c r="AW57" s="182"/>
      <c r="AX57" s="179"/>
      <c r="AY57" s="179"/>
      <c r="AZ57" s="179"/>
      <c r="BA57" s="186"/>
      <c r="BB57" s="185"/>
      <c r="BC57" s="179"/>
      <c r="BD57" s="179"/>
      <c r="BE57" s="179"/>
      <c r="BF57" s="184"/>
      <c r="BG57" s="182"/>
      <c r="BH57" s="179"/>
      <c r="BI57" s="179"/>
      <c r="BJ57" s="179"/>
      <c r="BK57" s="183"/>
      <c r="BL57" s="184"/>
      <c r="BM57" s="182"/>
      <c r="BN57" s="179"/>
      <c r="BO57" s="179"/>
      <c r="BP57" s="179"/>
      <c r="BQ57" s="184"/>
      <c r="BR57" s="185"/>
      <c r="BS57" s="179"/>
      <c r="BT57" s="179"/>
      <c r="BU57" s="179"/>
      <c r="BV57" s="187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</row>
    <row r="58" spans="1:210" s="6" customFormat="1" ht="13.5" customHeight="1" hidden="1">
      <c r="A58" s="128"/>
      <c r="B58" s="138"/>
      <c r="C58" s="139"/>
      <c r="D58" s="140"/>
      <c r="E58" s="140"/>
      <c r="F58" s="177"/>
      <c r="G58" s="189"/>
      <c r="H58" s="143">
        <f t="shared" si="2"/>
        <v>0</v>
      </c>
      <c r="I58" s="316">
        <f t="shared" si="3"/>
        <v>0</v>
      </c>
      <c r="J58" s="196"/>
      <c r="K58" s="162"/>
      <c r="L58" s="197"/>
      <c r="M58" s="179"/>
      <c r="N58" s="179"/>
      <c r="O58" s="179"/>
      <c r="P58" s="183"/>
      <c r="Q58" s="184"/>
      <c r="R58" s="182"/>
      <c r="S58" s="179"/>
      <c r="T58" s="179"/>
      <c r="U58" s="179"/>
      <c r="V58" s="184"/>
      <c r="W58" s="182"/>
      <c r="X58" s="179"/>
      <c r="Y58" s="179"/>
      <c r="Z58" s="179"/>
      <c r="AA58" s="184"/>
      <c r="AB58" s="185"/>
      <c r="AC58" s="210"/>
      <c r="AD58" s="179"/>
      <c r="AE58" s="179"/>
      <c r="AF58" s="184"/>
      <c r="AG58" s="182"/>
      <c r="AH58" s="179"/>
      <c r="AI58" s="179"/>
      <c r="AJ58" s="179"/>
      <c r="AK58" s="182"/>
      <c r="AL58" s="182"/>
      <c r="AM58" s="179"/>
      <c r="AN58" s="179"/>
      <c r="AO58" s="179"/>
      <c r="AP58" s="186"/>
      <c r="AQ58" s="182"/>
      <c r="AR58" s="179"/>
      <c r="AS58" s="179"/>
      <c r="AT58" s="179"/>
      <c r="AU58" s="184"/>
      <c r="AV58" s="182"/>
      <c r="AW58" s="182"/>
      <c r="AX58" s="179"/>
      <c r="AY58" s="179"/>
      <c r="AZ58" s="179"/>
      <c r="BA58" s="186"/>
      <c r="BB58" s="185"/>
      <c r="BC58" s="179"/>
      <c r="BD58" s="179"/>
      <c r="BE58" s="179"/>
      <c r="BF58" s="184"/>
      <c r="BG58" s="182"/>
      <c r="BH58" s="179"/>
      <c r="BI58" s="179"/>
      <c r="BJ58" s="179"/>
      <c r="BK58" s="183"/>
      <c r="BL58" s="184"/>
      <c r="BM58" s="182"/>
      <c r="BN58" s="179"/>
      <c r="BO58" s="179"/>
      <c r="BP58" s="179"/>
      <c r="BQ58" s="184"/>
      <c r="BR58" s="185"/>
      <c r="BS58" s="179"/>
      <c r="BT58" s="179"/>
      <c r="BU58" s="179"/>
      <c r="BV58" s="187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</row>
    <row r="59" spans="1:210" s="6" customFormat="1" ht="13.5" customHeight="1" hidden="1">
      <c r="A59" s="128"/>
      <c r="B59" s="138"/>
      <c r="C59" s="211"/>
      <c r="D59" s="140"/>
      <c r="E59" s="212"/>
      <c r="F59" s="177"/>
      <c r="G59" s="189"/>
      <c r="H59" s="143">
        <f t="shared" si="2"/>
        <v>0</v>
      </c>
      <c r="I59" s="316">
        <f t="shared" si="3"/>
        <v>0</v>
      </c>
      <c r="J59" s="161"/>
      <c r="K59" s="162"/>
      <c r="L59" s="213"/>
      <c r="M59" s="147"/>
      <c r="N59" s="147"/>
      <c r="O59" s="147"/>
      <c r="P59" s="148"/>
      <c r="Q59" s="149"/>
      <c r="R59" s="150"/>
      <c r="S59" s="147"/>
      <c r="T59" s="147"/>
      <c r="U59" s="147"/>
      <c r="V59" s="149"/>
      <c r="W59" s="150"/>
      <c r="X59" s="147"/>
      <c r="Y59" s="147"/>
      <c r="Z59" s="147"/>
      <c r="AA59" s="149"/>
      <c r="AB59" s="150"/>
      <c r="AC59" s="147"/>
      <c r="AD59" s="147"/>
      <c r="AE59" s="147"/>
      <c r="AF59" s="149"/>
      <c r="AG59" s="150"/>
      <c r="AH59" s="147"/>
      <c r="AI59" s="147"/>
      <c r="AJ59" s="147"/>
      <c r="AK59" s="148"/>
      <c r="AL59" s="150"/>
      <c r="AM59" s="147"/>
      <c r="AN59" s="147"/>
      <c r="AO59" s="147"/>
      <c r="AP59" s="149"/>
      <c r="AQ59" s="150"/>
      <c r="AR59" s="147"/>
      <c r="AS59" s="147"/>
      <c r="AT59" s="147"/>
      <c r="AU59" s="149"/>
      <c r="AV59" s="178"/>
      <c r="AW59" s="150"/>
      <c r="AX59" s="147"/>
      <c r="AY59" s="147"/>
      <c r="AZ59" s="147"/>
      <c r="BA59" s="149"/>
      <c r="BB59" s="150"/>
      <c r="BC59" s="147"/>
      <c r="BD59" s="147"/>
      <c r="BE59" s="147"/>
      <c r="BF59" s="149"/>
      <c r="BG59" s="150"/>
      <c r="BH59" s="147"/>
      <c r="BI59" s="147"/>
      <c r="BJ59" s="147"/>
      <c r="BK59" s="148"/>
      <c r="BL59" s="149"/>
      <c r="BM59" s="178"/>
      <c r="BN59" s="147"/>
      <c r="BO59" s="147"/>
      <c r="BP59" s="147"/>
      <c r="BQ59" s="149"/>
      <c r="BR59" s="150"/>
      <c r="BS59" s="147"/>
      <c r="BT59" s="147"/>
      <c r="BU59" s="147"/>
      <c r="BV59" s="181"/>
      <c r="BW59" s="137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</row>
    <row r="60" spans="1:74" s="138" customFormat="1" ht="13.5" customHeight="1" thickBot="1">
      <c r="A60" s="128"/>
      <c r="C60" s="214"/>
      <c r="D60" s="216"/>
      <c r="E60" s="216"/>
      <c r="F60" s="217"/>
      <c r="G60" s="218"/>
      <c r="H60" s="219">
        <f>+H50+H49+H51+H52</f>
        <v>8</v>
      </c>
      <c r="I60" s="317">
        <f>I48+I47</f>
        <v>330246.1</v>
      </c>
      <c r="J60" s="220"/>
      <c r="K60" s="220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21"/>
    </row>
    <row r="61" spans="1:210" s="223" customFormat="1" ht="14.25" customHeight="1" thickBot="1">
      <c r="A61" s="224"/>
      <c r="B61" s="224"/>
      <c r="C61" s="2" t="s">
        <v>80</v>
      </c>
      <c r="D61" s="225"/>
      <c r="E61" s="225"/>
      <c r="F61" s="226"/>
      <c r="G61" s="227"/>
      <c r="H61" s="228"/>
      <c r="I61" s="318"/>
      <c r="J61" s="229"/>
      <c r="K61" s="229"/>
      <c r="L61" s="122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2"/>
      <c r="EO61" s="222"/>
      <c r="EP61" s="222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G61" s="222"/>
      <c r="FH61" s="222"/>
      <c r="FI61" s="222"/>
      <c r="FJ61" s="222"/>
      <c r="FK61" s="222"/>
      <c r="FL61" s="222"/>
      <c r="FM61" s="222"/>
      <c r="FN61" s="222"/>
      <c r="FO61" s="222"/>
      <c r="FP61" s="222"/>
      <c r="FQ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2"/>
      <c r="GE61" s="222"/>
      <c r="GF61" s="222"/>
      <c r="GG61" s="222"/>
      <c r="GH61" s="222"/>
      <c r="GI61" s="222"/>
      <c r="GJ61" s="222"/>
      <c r="GK61" s="222"/>
      <c r="GL61" s="222"/>
      <c r="GM61" s="222"/>
      <c r="GN61" s="222"/>
      <c r="GO61" s="222"/>
      <c r="GP61" s="222"/>
      <c r="GQ61" s="222"/>
      <c r="GR61" s="222"/>
      <c r="GS61" s="222"/>
      <c r="GT61" s="222"/>
      <c r="GU61" s="222"/>
      <c r="GV61" s="222"/>
      <c r="GW61" s="222"/>
      <c r="GX61" s="222"/>
      <c r="GY61" s="222"/>
      <c r="GZ61" s="222"/>
      <c r="HA61" s="222"/>
      <c r="HB61" s="222"/>
    </row>
    <row r="62" spans="1:75" ht="13.5" customHeight="1">
      <c r="A62" s="230"/>
      <c r="B62" s="230"/>
      <c r="C62" s="2" t="s">
        <v>81</v>
      </c>
      <c r="D62" s="16"/>
      <c r="E62" s="16"/>
      <c r="F62" s="16"/>
      <c r="G62" s="46"/>
      <c r="H62" s="12"/>
      <c r="I62" s="304"/>
      <c r="J62" s="122"/>
      <c r="K62" s="122"/>
      <c r="L62" s="236"/>
      <c r="M62" s="517" t="s">
        <v>73</v>
      </c>
      <c r="N62" s="518"/>
      <c r="O62" s="518"/>
      <c r="P62" s="518"/>
      <c r="Q62" s="518"/>
      <c r="R62" s="518"/>
      <c r="S62" s="518"/>
      <c r="T62" s="518"/>
      <c r="U62" s="518"/>
      <c r="V62" s="519"/>
      <c r="W62" s="520" t="s">
        <v>74</v>
      </c>
      <c r="X62" s="520"/>
      <c r="Y62" s="520"/>
      <c r="Z62" s="520" t="s">
        <v>76</v>
      </c>
      <c r="AA62" s="520"/>
      <c r="AB62" s="520"/>
      <c r="AC62" s="520" t="s">
        <v>75</v>
      </c>
      <c r="AD62" s="520"/>
      <c r="AE62" s="520"/>
      <c r="AF62" s="520" t="s">
        <v>13</v>
      </c>
      <c r="AG62" s="520"/>
      <c r="AH62" s="522"/>
      <c r="AI62" s="522" t="s">
        <v>12</v>
      </c>
      <c r="AJ62" s="518"/>
      <c r="AK62" s="518"/>
      <c r="AL62" s="523"/>
      <c r="AM62" s="521"/>
      <c r="AN62" s="521"/>
      <c r="AO62" s="521"/>
      <c r="AP62" s="251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spans="1:75" ht="18" customHeight="1" thickBot="1">
      <c r="A63" s="2"/>
      <c r="B63" s="2"/>
      <c r="C63" s="2" t="s">
        <v>85</v>
      </c>
      <c r="D63" s="232"/>
      <c r="E63" s="232"/>
      <c r="F63" s="233"/>
      <c r="G63" s="234"/>
      <c r="H63" s="235"/>
      <c r="I63" s="319"/>
      <c r="J63" s="236"/>
      <c r="K63" s="236"/>
      <c r="L63" s="236"/>
      <c r="M63" s="510" t="s">
        <v>88</v>
      </c>
      <c r="N63" s="511"/>
      <c r="O63" s="511"/>
      <c r="P63" s="511"/>
      <c r="Q63" s="511"/>
      <c r="R63" s="511"/>
      <c r="S63" s="511"/>
      <c r="T63" s="511"/>
      <c r="U63" s="511"/>
      <c r="V63" s="512"/>
      <c r="W63" s="513">
        <v>17.48</v>
      </c>
      <c r="X63" s="513"/>
      <c r="Y63" s="513"/>
      <c r="Z63" s="513">
        <v>56.8</v>
      </c>
      <c r="AA63" s="513"/>
      <c r="AB63" s="513"/>
      <c r="AC63" s="513">
        <v>2.5</v>
      </c>
      <c r="AD63" s="513"/>
      <c r="AE63" s="513"/>
      <c r="AF63" s="524">
        <v>140</v>
      </c>
      <c r="AG63" s="524"/>
      <c r="AH63" s="525"/>
      <c r="AI63" s="526">
        <v>24.43</v>
      </c>
      <c r="AJ63" s="527"/>
      <c r="AK63" s="527"/>
      <c r="AL63" s="528"/>
      <c r="AM63" s="529"/>
      <c r="AN63" s="529"/>
      <c r="AO63" s="529"/>
      <c r="AP63" s="251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4:75" ht="12.75">
      <c r="D64" s="232"/>
      <c r="E64" s="232"/>
      <c r="F64" s="233"/>
      <c r="G64" s="234"/>
      <c r="H64" s="235"/>
      <c r="I64" s="319"/>
      <c r="J64" s="236"/>
      <c r="K64" s="236"/>
      <c r="L64" s="236"/>
      <c r="M64" s="251" t="s">
        <v>98</v>
      </c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12.75">
      <c r="A65" s="230"/>
      <c r="B65" s="230"/>
      <c r="D65" s="232"/>
      <c r="E65" s="232"/>
      <c r="F65" s="233"/>
      <c r="G65" s="234"/>
      <c r="H65" s="235"/>
      <c r="I65" s="319"/>
      <c r="J65" s="236"/>
      <c r="K65" s="236"/>
      <c r="L65" s="236"/>
      <c r="M65" s="251" t="s">
        <v>97</v>
      </c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ht="4.5" customHeight="1">
      <c r="A66" s="6"/>
      <c r="B66" s="6"/>
      <c r="D66" s="232"/>
      <c r="E66" s="232"/>
      <c r="F66" s="233"/>
      <c r="G66" s="234"/>
      <c r="H66" s="235"/>
      <c r="I66" s="319"/>
      <c r="J66" s="236"/>
      <c r="K66" s="23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3:75" ht="12.75">
      <c r="C67" s="231"/>
      <c r="D67" s="232"/>
      <c r="E67" s="232"/>
      <c r="F67" s="233"/>
      <c r="G67" s="234"/>
      <c r="H67" s="235"/>
      <c r="I67" s="319"/>
      <c r="J67" s="236"/>
      <c r="K67" s="23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3:11" ht="12.75">
      <c r="C68" s="231"/>
      <c r="D68" s="232"/>
      <c r="E68" s="232"/>
      <c r="F68" s="233"/>
      <c r="G68" s="234"/>
      <c r="H68" s="235"/>
      <c r="I68" s="319"/>
      <c r="J68" s="236"/>
      <c r="K68" s="236"/>
    </row>
    <row r="69" spans="3:11" ht="12.75">
      <c r="C69" s="231"/>
      <c r="D69" s="232"/>
      <c r="E69" s="232"/>
      <c r="F69" s="233"/>
      <c r="G69" s="237"/>
      <c r="H69" s="232"/>
      <c r="I69" s="320"/>
      <c r="J69" s="236"/>
      <c r="K69" s="236"/>
    </row>
    <row r="70" spans="3:11" ht="12.75">
      <c r="C70" s="231"/>
      <c r="D70" s="232"/>
      <c r="E70" s="232"/>
      <c r="F70" s="233"/>
      <c r="G70" s="237"/>
      <c r="H70" s="232"/>
      <c r="I70" s="320"/>
      <c r="J70" s="236"/>
      <c r="K70" s="236"/>
    </row>
    <row r="71" spans="3:11" ht="12.75">
      <c r="C71" s="231"/>
      <c r="D71" s="232"/>
      <c r="E71" s="232"/>
      <c r="F71" s="233"/>
      <c r="G71" s="237"/>
      <c r="H71" s="232"/>
      <c r="I71" s="320"/>
      <c r="J71" s="236"/>
      <c r="K71" s="236"/>
    </row>
    <row r="72" spans="3:11" ht="12.75">
      <c r="C72" s="231"/>
      <c r="D72" s="232"/>
      <c r="E72" s="232"/>
      <c r="F72" s="233"/>
      <c r="G72" s="237"/>
      <c r="H72" s="232"/>
      <c r="I72" s="320"/>
      <c r="J72" s="236"/>
      <c r="K72" s="236"/>
    </row>
    <row r="73" spans="3:11" ht="12.75">
      <c r="C73" s="231"/>
      <c r="D73" s="232"/>
      <c r="E73" s="232"/>
      <c r="F73" s="233"/>
      <c r="G73" s="237"/>
      <c r="H73" s="232"/>
      <c r="I73" s="320"/>
      <c r="J73" s="236"/>
      <c r="K73" s="236"/>
    </row>
    <row r="74" spans="3:11" ht="12.75">
      <c r="C74" s="231"/>
      <c r="D74" s="232"/>
      <c r="E74" s="232"/>
      <c r="F74" s="233"/>
      <c r="G74" s="237"/>
      <c r="H74" s="232"/>
      <c r="I74" s="320"/>
      <c r="J74" s="236"/>
      <c r="K74" s="236"/>
    </row>
    <row r="75" spans="3:11" ht="12.75">
      <c r="C75" s="231"/>
      <c r="D75" s="232"/>
      <c r="E75" s="232"/>
      <c r="F75" s="233"/>
      <c r="G75" s="237"/>
      <c r="H75" s="232"/>
      <c r="I75" s="320"/>
      <c r="J75" s="236"/>
      <c r="K75" s="236"/>
    </row>
    <row r="76" spans="3:11" ht="12.75">
      <c r="C76" s="231"/>
      <c r="D76" s="232"/>
      <c r="E76" s="232"/>
      <c r="F76" s="233"/>
      <c r="G76" s="237"/>
      <c r="H76" s="232"/>
      <c r="I76" s="320"/>
      <c r="J76" s="236"/>
      <c r="K76" s="236"/>
    </row>
    <row r="77" spans="3:11" ht="12.75">
      <c r="C77" s="231"/>
      <c r="D77" s="232"/>
      <c r="E77" s="232"/>
      <c r="F77" s="233"/>
      <c r="G77" s="237"/>
      <c r="H77" s="232"/>
      <c r="I77" s="320"/>
      <c r="J77" s="236"/>
      <c r="K77" s="236"/>
    </row>
    <row r="78" spans="3:11" ht="12.75">
      <c r="C78" s="231"/>
      <c r="D78" s="232"/>
      <c r="E78" s="232"/>
      <c r="F78" s="233"/>
      <c r="G78" s="237"/>
      <c r="H78" s="232"/>
      <c r="I78" s="320"/>
      <c r="J78" s="236"/>
      <c r="K78" s="236"/>
    </row>
    <row r="79" spans="3:11" ht="12.75">
      <c r="C79" s="231"/>
      <c r="D79" s="232"/>
      <c r="E79" s="232"/>
      <c r="F79" s="233"/>
      <c r="G79" s="237"/>
      <c r="H79" s="232"/>
      <c r="I79" s="320"/>
      <c r="J79" s="236"/>
      <c r="K79" s="236"/>
    </row>
    <row r="80" spans="3:11" ht="12.75">
      <c r="C80" s="231"/>
      <c r="D80" s="232"/>
      <c r="E80" s="232"/>
      <c r="F80" s="233"/>
      <c r="G80" s="237"/>
      <c r="H80" s="232"/>
      <c r="I80" s="320"/>
      <c r="J80" s="236"/>
      <c r="K80" s="236"/>
    </row>
    <row r="81" spans="3:11" ht="12.75">
      <c r="C81" s="231"/>
      <c r="D81" s="232"/>
      <c r="E81" s="232"/>
      <c r="F81" s="233"/>
      <c r="G81" s="237"/>
      <c r="H81" s="232"/>
      <c r="I81" s="320"/>
      <c r="J81" s="236"/>
      <c r="K81" s="236"/>
    </row>
    <row r="82" spans="3:11" ht="12.75">
      <c r="C82" s="231"/>
      <c r="D82" s="232"/>
      <c r="E82" s="232"/>
      <c r="F82" s="233"/>
      <c r="G82" s="237"/>
      <c r="H82" s="232"/>
      <c r="I82" s="320"/>
      <c r="J82" s="236"/>
      <c r="K82" s="236"/>
    </row>
    <row r="83" spans="3:11" ht="12.75">
      <c r="C83" s="231"/>
      <c r="D83" s="232"/>
      <c r="E83" s="232"/>
      <c r="F83" s="233"/>
      <c r="G83" s="237"/>
      <c r="H83" s="232"/>
      <c r="I83" s="320"/>
      <c r="J83" s="236"/>
      <c r="K83" s="236"/>
    </row>
    <row r="84" spans="3:11" ht="12.75">
      <c r="C84" s="231"/>
      <c r="D84" s="232"/>
      <c r="E84" s="232"/>
      <c r="F84" s="233"/>
      <c r="G84" s="237"/>
      <c r="H84" s="232"/>
      <c r="I84" s="320"/>
      <c r="J84" s="236"/>
      <c r="K84" s="236"/>
    </row>
    <row r="85" spans="3:11" ht="12.75">
      <c r="C85" s="231"/>
      <c r="D85" s="232"/>
      <c r="E85" s="232"/>
      <c r="F85" s="233"/>
      <c r="G85" s="237"/>
      <c r="H85" s="232"/>
      <c r="I85" s="320"/>
      <c r="J85" s="236"/>
      <c r="K85" s="236"/>
    </row>
    <row r="86" spans="3:11" ht="12.75">
      <c r="C86" s="231"/>
      <c r="D86" s="232"/>
      <c r="E86" s="232"/>
      <c r="F86" s="233"/>
      <c r="G86" s="237"/>
      <c r="H86" s="232"/>
      <c r="I86" s="320"/>
      <c r="J86" s="236"/>
      <c r="K86" s="236"/>
    </row>
    <row r="87" spans="3:11" ht="12.75">
      <c r="C87" s="231"/>
      <c r="D87" s="232"/>
      <c r="E87" s="232"/>
      <c r="F87" s="233"/>
      <c r="G87" s="237"/>
      <c r="H87" s="232"/>
      <c r="I87" s="320"/>
      <c r="J87" s="236"/>
      <c r="K87" s="236"/>
    </row>
    <row r="88" spans="3:11" ht="12.75">
      <c r="C88" s="231"/>
      <c r="D88" s="232"/>
      <c r="E88" s="232"/>
      <c r="F88" s="233"/>
      <c r="G88" s="237"/>
      <c r="H88" s="232"/>
      <c r="I88" s="320"/>
      <c r="J88" s="236"/>
      <c r="K88" s="236"/>
    </row>
    <row r="89" spans="3:11" ht="12.75">
      <c r="C89" s="231"/>
      <c r="D89" s="232"/>
      <c r="E89" s="232"/>
      <c r="F89" s="233"/>
      <c r="G89" s="237"/>
      <c r="H89" s="232"/>
      <c r="I89" s="320"/>
      <c r="J89" s="236"/>
      <c r="K89" s="236"/>
    </row>
    <row r="90" spans="3:11" ht="12.75">
      <c r="C90" s="231"/>
      <c r="D90" s="232"/>
      <c r="E90" s="232"/>
      <c r="F90" s="233"/>
      <c r="G90" s="237"/>
      <c r="H90" s="232"/>
      <c r="I90" s="320"/>
      <c r="J90" s="236"/>
      <c r="K90" s="236"/>
    </row>
    <row r="91" spans="3:11" ht="12.75">
      <c r="C91" s="231"/>
      <c r="D91" s="232"/>
      <c r="E91" s="232"/>
      <c r="F91" s="233"/>
      <c r="G91" s="237"/>
      <c r="H91" s="232"/>
      <c r="I91" s="320"/>
      <c r="J91" s="236"/>
      <c r="K91" s="236"/>
    </row>
    <row r="92" spans="3:11" ht="12.75">
      <c r="C92" s="231"/>
      <c r="D92" s="232"/>
      <c r="E92" s="232"/>
      <c r="F92" s="233"/>
      <c r="G92" s="237"/>
      <c r="H92" s="232"/>
      <c r="I92" s="320"/>
      <c r="J92" s="236"/>
      <c r="K92" s="236"/>
    </row>
    <row r="93" spans="3:11" ht="12.75">
      <c r="C93" s="231"/>
      <c r="D93" s="232"/>
      <c r="E93" s="232"/>
      <c r="F93" s="233"/>
      <c r="G93" s="237"/>
      <c r="H93" s="232"/>
      <c r="I93" s="320"/>
      <c r="J93" s="236"/>
      <c r="K93" s="236"/>
    </row>
    <row r="94" spans="3:11" ht="12.75">
      <c r="C94" s="231"/>
      <c r="D94" s="232"/>
      <c r="E94" s="232"/>
      <c r="F94" s="233"/>
      <c r="G94" s="237"/>
      <c r="H94" s="232"/>
      <c r="I94" s="320"/>
      <c r="J94" s="236"/>
      <c r="K94" s="236"/>
    </row>
    <row r="95" spans="3:11" ht="12.75">
      <c r="C95" s="231"/>
      <c r="D95" s="232"/>
      <c r="E95" s="232"/>
      <c r="F95" s="233"/>
      <c r="G95" s="237"/>
      <c r="H95" s="232"/>
      <c r="I95" s="320"/>
      <c r="J95" s="236"/>
      <c r="K95" s="236"/>
    </row>
    <row r="96" spans="3:11" ht="12.75">
      <c r="C96" s="231"/>
      <c r="D96" s="232"/>
      <c r="E96" s="232"/>
      <c r="F96" s="233"/>
      <c r="G96" s="237"/>
      <c r="H96" s="232"/>
      <c r="I96" s="320"/>
      <c r="J96" s="236"/>
      <c r="K96" s="236"/>
    </row>
    <row r="97" spans="3:11" ht="12.75">
      <c r="C97" s="231"/>
      <c r="D97" s="232"/>
      <c r="E97" s="232"/>
      <c r="F97" s="233"/>
      <c r="G97" s="237"/>
      <c r="H97" s="232"/>
      <c r="I97" s="320"/>
      <c r="J97" s="236"/>
      <c r="K97" s="236"/>
    </row>
    <row r="98" spans="3:11" ht="12.75">
      <c r="C98" s="231"/>
      <c r="D98" s="232"/>
      <c r="E98" s="232"/>
      <c r="F98" s="233"/>
      <c r="G98" s="237"/>
      <c r="H98" s="232"/>
      <c r="I98" s="320"/>
      <c r="J98" s="236"/>
      <c r="K98" s="236"/>
    </row>
    <row r="99" spans="3:11" ht="12.75">
      <c r="C99" s="231"/>
      <c r="D99" s="232"/>
      <c r="E99" s="232"/>
      <c r="F99" s="233"/>
      <c r="G99" s="237"/>
      <c r="H99" s="232"/>
      <c r="I99" s="320"/>
      <c r="J99" s="236"/>
      <c r="K99" s="236"/>
    </row>
    <row r="100" spans="3:11" ht="12.75">
      <c r="C100" s="231"/>
      <c r="D100" s="232"/>
      <c r="E100" s="232"/>
      <c r="F100" s="233"/>
      <c r="G100" s="237"/>
      <c r="H100" s="232"/>
      <c r="I100" s="320"/>
      <c r="J100" s="236"/>
      <c r="K100" s="236"/>
    </row>
    <row r="101" spans="3:11" ht="12.75">
      <c r="C101" s="231"/>
      <c r="D101" s="232"/>
      <c r="E101" s="232"/>
      <c r="F101" s="233"/>
      <c r="G101" s="237"/>
      <c r="H101" s="232"/>
      <c r="I101" s="320"/>
      <c r="J101" s="236"/>
      <c r="K101" s="236"/>
    </row>
    <row r="102" spans="3:11" ht="12.75">
      <c r="C102" s="231"/>
      <c r="D102" s="232"/>
      <c r="E102" s="232"/>
      <c r="F102" s="233"/>
      <c r="G102" s="237"/>
      <c r="H102" s="232"/>
      <c r="I102" s="320"/>
      <c r="J102" s="236"/>
      <c r="K102" s="236"/>
    </row>
    <row r="103" spans="3:11" ht="12.75">
      <c r="C103" s="231"/>
      <c r="D103" s="232"/>
      <c r="E103" s="232"/>
      <c r="F103" s="233"/>
      <c r="G103" s="237"/>
      <c r="H103" s="232"/>
      <c r="I103" s="320"/>
      <c r="J103" s="236"/>
      <c r="K103" s="236"/>
    </row>
    <row r="104" spans="3:11" ht="12.75">
      <c r="C104" s="231"/>
      <c r="D104" s="232"/>
      <c r="E104" s="232"/>
      <c r="F104" s="233"/>
      <c r="G104" s="237"/>
      <c r="H104" s="232"/>
      <c r="I104" s="320"/>
      <c r="J104" s="236"/>
      <c r="K104" s="236"/>
    </row>
    <row r="105" spans="3:11" ht="12.75">
      <c r="C105" s="231"/>
      <c r="D105" s="232"/>
      <c r="E105" s="232"/>
      <c r="F105" s="233"/>
      <c r="G105" s="237"/>
      <c r="H105" s="232"/>
      <c r="I105" s="320"/>
      <c r="J105" s="236"/>
      <c r="K105" s="236"/>
    </row>
    <row r="106" spans="3:11" ht="12.75">
      <c r="C106" s="231"/>
      <c r="D106" s="232"/>
      <c r="E106" s="232"/>
      <c r="F106" s="233"/>
      <c r="G106" s="237"/>
      <c r="H106" s="232"/>
      <c r="I106" s="320"/>
      <c r="J106" s="236"/>
      <c r="K106" s="236"/>
    </row>
    <row r="107" spans="3:11" ht="12.75">
      <c r="C107" s="231"/>
      <c r="D107" s="232"/>
      <c r="E107" s="232"/>
      <c r="F107" s="233"/>
      <c r="G107" s="237"/>
      <c r="H107" s="232"/>
      <c r="I107" s="320"/>
      <c r="J107" s="236"/>
      <c r="K107" s="236"/>
    </row>
    <row r="108" spans="3:11" ht="12.75">
      <c r="C108" s="231"/>
      <c r="D108" s="232"/>
      <c r="E108" s="232"/>
      <c r="F108" s="233"/>
      <c r="G108" s="237"/>
      <c r="H108" s="232"/>
      <c r="I108" s="320"/>
      <c r="J108" s="236"/>
      <c r="K108" s="236"/>
    </row>
    <row r="109" spans="3:11" ht="12.75">
      <c r="C109" s="231"/>
      <c r="D109" s="232"/>
      <c r="E109" s="232"/>
      <c r="F109" s="233"/>
      <c r="G109" s="237"/>
      <c r="H109" s="232"/>
      <c r="I109" s="320"/>
      <c r="J109" s="236"/>
      <c r="K109" s="236"/>
    </row>
    <row r="110" spans="3:11" ht="12.75">
      <c r="C110" s="231"/>
      <c r="D110" s="232"/>
      <c r="E110" s="232"/>
      <c r="F110" s="233"/>
      <c r="G110" s="237"/>
      <c r="H110" s="232"/>
      <c r="I110" s="320"/>
      <c r="J110" s="236"/>
      <c r="K110" s="236"/>
    </row>
    <row r="111" spans="3:11" ht="12.75">
      <c r="C111" s="231"/>
      <c r="D111" s="232"/>
      <c r="E111" s="232"/>
      <c r="F111" s="233"/>
      <c r="G111" s="237"/>
      <c r="H111" s="232"/>
      <c r="I111" s="320"/>
      <c r="J111" s="236"/>
      <c r="K111" s="236"/>
    </row>
    <row r="112" spans="3:11" ht="12.75">
      <c r="C112" s="231"/>
      <c r="D112" s="232"/>
      <c r="E112" s="232"/>
      <c r="F112" s="233"/>
      <c r="G112" s="237"/>
      <c r="H112" s="232"/>
      <c r="I112" s="320"/>
      <c r="J112" s="236"/>
      <c r="K112" s="236"/>
    </row>
    <row r="113" spans="3:11" ht="12.75">
      <c r="C113" s="231"/>
      <c r="D113" s="232"/>
      <c r="E113" s="232"/>
      <c r="F113" s="233"/>
      <c r="G113" s="237"/>
      <c r="H113" s="232"/>
      <c r="I113" s="320"/>
      <c r="J113" s="236"/>
      <c r="K113" s="236"/>
    </row>
    <row r="114" spans="3:11" ht="12.75">
      <c r="C114" s="231"/>
      <c r="D114" s="232"/>
      <c r="E114" s="232"/>
      <c r="F114" s="233"/>
      <c r="G114" s="237"/>
      <c r="H114" s="232"/>
      <c r="I114" s="320"/>
      <c r="J114" s="236"/>
      <c r="K114" s="236"/>
    </row>
    <row r="115" spans="3:11" ht="12.75">
      <c r="C115" s="231"/>
      <c r="D115" s="232"/>
      <c r="E115" s="232"/>
      <c r="F115" s="233"/>
      <c r="G115" s="237"/>
      <c r="H115" s="232"/>
      <c r="I115" s="320"/>
      <c r="J115" s="236"/>
      <c r="K115" s="236"/>
    </row>
    <row r="116" spans="3:11" ht="12.75">
      <c r="C116" s="231"/>
      <c r="D116" s="232"/>
      <c r="E116" s="232"/>
      <c r="F116" s="233"/>
      <c r="G116" s="237"/>
      <c r="H116" s="232"/>
      <c r="I116" s="320"/>
      <c r="J116" s="236"/>
      <c r="K116" s="236"/>
    </row>
    <row r="117" spans="3:11" ht="12.75">
      <c r="C117" s="231"/>
      <c r="D117" s="232"/>
      <c r="E117" s="232"/>
      <c r="F117" s="233"/>
      <c r="G117" s="237"/>
      <c r="H117" s="232"/>
      <c r="I117" s="320"/>
      <c r="J117" s="236"/>
      <c r="K117" s="236"/>
    </row>
    <row r="118" spans="3:11" ht="12.75">
      <c r="C118" s="231"/>
      <c r="D118" s="232"/>
      <c r="E118" s="232"/>
      <c r="F118" s="233"/>
      <c r="G118" s="237"/>
      <c r="H118" s="232"/>
      <c r="I118" s="320"/>
      <c r="J118" s="236"/>
      <c r="K118" s="236"/>
    </row>
    <row r="119" spans="3:11" ht="12.75">
      <c r="C119" s="231"/>
      <c r="D119" s="232"/>
      <c r="E119" s="232"/>
      <c r="F119" s="233"/>
      <c r="G119" s="237"/>
      <c r="H119" s="232"/>
      <c r="I119" s="320"/>
      <c r="J119" s="236"/>
      <c r="K119" s="236"/>
    </row>
    <row r="120" spans="3:11" ht="12.75">
      <c r="C120" s="231"/>
      <c r="D120" s="232"/>
      <c r="E120" s="232"/>
      <c r="F120" s="233"/>
      <c r="G120" s="237"/>
      <c r="H120" s="232"/>
      <c r="I120" s="320"/>
      <c r="J120" s="236"/>
      <c r="K120" s="236"/>
    </row>
    <row r="121" spans="3:11" ht="12.75">
      <c r="C121" s="231"/>
      <c r="D121" s="232"/>
      <c r="E121" s="232"/>
      <c r="F121" s="233"/>
      <c r="G121" s="237"/>
      <c r="H121" s="232"/>
      <c r="I121" s="320"/>
      <c r="J121" s="236"/>
      <c r="K121" s="236"/>
    </row>
    <row r="122" spans="3:11" ht="12.75">
      <c r="C122" s="231"/>
      <c r="D122" s="232"/>
      <c r="E122" s="232"/>
      <c r="F122" s="233"/>
      <c r="G122" s="237"/>
      <c r="H122" s="232"/>
      <c r="I122" s="320"/>
      <c r="J122" s="236"/>
      <c r="K122" s="236"/>
    </row>
    <row r="123" spans="3:11" ht="12.75">
      <c r="C123" s="231"/>
      <c r="D123" s="232"/>
      <c r="E123" s="232"/>
      <c r="F123" s="233"/>
      <c r="G123" s="237"/>
      <c r="H123" s="232"/>
      <c r="I123" s="320"/>
      <c r="J123" s="236"/>
      <c r="K123" s="236"/>
    </row>
    <row r="124" spans="3:11" ht="12.75">
      <c r="C124" s="231"/>
      <c r="D124" s="232"/>
      <c r="E124" s="232"/>
      <c r="F124" s="233"/>
      <c r="G124" s="237"/>
      <c r="H124" s="232"/>
      <c r="I124" s="320"/>
      <c r="J124" s="236"/>
      <c r="K124" s="236"/>
    </row>
    <row r="125" spans="3:11" ht="12.75">
      <c r="C125" s="231"/>
      <c r="D125" s="232"/>
      <c r="E125" s="232"/>
      <c r="F125" s="233"/>
      <c r="G125" s="237"/>
      <c r="H125" s="232"/>
      <c r="I125" s="320"/>
      <c r="J125" s="236"/>
      <c r="K125" s="236"/>
    </row>
    <row r="126" spans="3:11" ht="12.75">
      <c r="C126" s="231"/>
      <c r="D126" s="232"/>
      <c r="E126" s="232"/>
      <c r="F126" s="233"/>
      <c r="G126" s="237"/>
      <c r="H126" s="232"/>
      <c r="I126" s="320"/>
      <c r="J126" s="236"/>
      <c r="K126" s="236"/>
    </row>
    <row r="127" spans="3:11" ht="12.75">
      <c r="C127" s="231"/>
      <c r="D127" s="232"/>
      <c r="E127" s="232"/>
      <c r="F127" s="233"/>
      <c r="G127" s="237"/>
      <c r="H127" s="232"/>
      <c r="I127" s="320"/>
      <c r="J127" s="236"/>
      <c r="K127" s="236"/>
    </row>
    <row r="128" spans="3:11" ht="12.75">
      <c r="C128" s="231"/>
      <c r="D128" s="232"/>
      <c r="E128" s="232"/>
      <c r="F128" s="233"/>
      <c r="G128" s="237"/>
      <c r="H128" s="232"/>
      <c r="I128" s="320"/>
      <c r="J128" s="236"/>
      <c r="K128" s="236"/>
    </row>
    <row r="129" spans="3:11" ht="12.75">
      <c r="C129" s="231"/>
      <c r="D129" s="232"/>
      <c r="E129" s="232"/>
      <c r="F129" s="233"/>
      <c r="G129" s="237"/>
      <c r="H129" s="232"/>
      <c r="I129" s="320"/>
      <c r="J129" s="236"/>
      <c r="K129" s="236"/>
    </row>
    <row r="130" spans="3:11" ht="12.75">
      <c r="C130" s="231"/>
      <c r="D130" s="232"/>
      <c r="E130" s="232"/>
      <c r="F130" s="233"/>
      <c r="G130" s="237"/>
      <c r="H130" s="232"/>
      <c r="I130" s="320"/>
      <c r="J130" s="236"/>
      <c r="K130" s="236"/>
    </row>
    <row r="131" spans="3:11" ht="12.75">
      <c r="C131" s="231"/>
      <c r="D131" s="232"/>
      <c r="E131" s="232"/>
      <c r="F131" s="233"/>
      <c r="G131" s="237"/>
      <c r="H131" s="232"/>
      <c r="I131" s="320"/>
      <c r="J131" s="236"/>
      <c r="K131" s="236"/>
    </row>
    <row r="132" spans="3:11" ht="12.75">
      <c r="C132" s="231"/>
      <c r="D132" s="232"/>
      <c r="E132" s="232"/>
      <c r="F132" s="233"/>
      <c r="G132" s="237"/>
      <c r="H132" s="232"/>
      <c r="I132" s="320"/>
      <c r="J132" s="236"/>
      <c r="K132" s="236"/>
    </row>
    <row r="133" spans="3:11" ht="12.75">
      <c r="C133" s="231"/>
      <c r="D133" s="232"/>
      <c r="E133" s="232"/>
      <c r="F133" s="233"/>
      <c r="G133" s="237"/>
      <c r="H133" s="232"/>
      <c r="I133" s="320"/>
      <c r="J133" s="236"/>
      <c r="K133" s="236"/>
    </row>
    <row r="134" spans="3:11" ht="12.75">
      <c r="C134" s="231"/>
      <c r="D134" s="232"/>
      <c r="E134" s="232"/>
      <c r="F134" s="233"/>
      <c r="G134" s="237"/>
      <c r="H134" s="232"/>
      <c r="I134" s="320"/>
      <c r="J134" s="236"/>
      <c r="K134" s="236"/>
    </row>
    <row r="135" spans="3:11" ht="12.75">
      <c r="C135" s="231"/>
      <c r="D135" s="232"/>
      <c r="E135" s="232"/>
      <c r="F135" s="233"/>
      <c r="G135" s="237"/>
      <c r="H135" s="232"/>
      <c r="I135" s="320"/>
      <c r="J135" s="236"/>
      <c r="K135" s="236"/>
    </row>
    <row r="136" spans="3:11" ht="12.75">
      <c r="C136" s="231"/>
      <c r="D136" s="232"/>
      <c r="E136" s="232"/>
      <c r="F136" s="233"/>
      <c r="G136" s="237"/>
      <c r="H136" s="232"/>
      <c r="I136" s="320"/>
      <c r="J136" s="236"/>
      <c r="K136" s="236"/>
    </row>
    <row r="137" spans="3:11" ht="12.75">
      <c r="C137" s="231"/>
      <c r="D137" s="232"/>
      <c r="E137" s="232"/>
      <c r="F137" s="233"/>
      <c r="G137" s="237"/>
      <c r="H137" s="232"/>
      <c r="I137" s="320"/>
      <c r="J137" s="236"/>
      <c r="K137" s="236"/>
    </row>
    <row r="138" spans="3:11" ht="12.75">
      <c r="C138" s="231"/>
      <c r="D138" s="232"/>
      <c r="E138" s="232"/>
      <c r="F138" s="233"/>
      <c r="G138" s="237"/>
      <c r="H138" s="232"/>
      <c r="I138" s="320"/>
      <c r="J138" s="236"/>
      <c r="K138" s="236"/>
    </row>
    <row r="139" spans="3:11" ht="12.75">
      <c r="C139" s="231"/>
      <c r="D139" s="232"/>
      <c r="E139" s="232"/>
      <c r="F139" s="233"/>
      <c r="G139" s="237"/>
      <c r="H139" s="232"/>
      <c r="I139" s="320"/>
      <c r="J139" s="236"/>
      <c r="K139" s="236"/>
    </row>
    <row r="140" spans="3:11" ht="12.75">
      <c r="C140" s="231"/>
      <c r="D140" s="232"/>
      <c r="E140" s="232"/>
      <c r="F140" s="233"/>
      <c r="G140" s="237"/>
      <c r="H140" s="232"/>
      <c r="I140" s="320"/>
      <c r="J140" s="236"/>
      <c r="K140" s="236"/>
    </row>
    <row r="141" spans="3:11" ht="12.75">
      <c r="C141" s="231"/>
      <c r="D141" s="232"/>
      <c r="E141" s="232"/>
      <c r="F141" s="233"/>
      <c r="G141" s="237"/>
      <c r="H141" s="232"/>
      <c r="I141" s="320"/>
      <c r="J141" s="236"/>
      <c r="K141" s="236"/>
    </row>
    <row r="142" spans="3:11" ht="12.75">
      <c r="C142" s="231"/>
      <c r="D142" s="232"/>
      <c r="E142" s="232"/>
      <c r="F142" s="233"/>
      <c r="G142" s="237"/>
      <c r="H142" s="232"/>
      <c r="I142" s="320"/>
      <c r="J142" s="236"/>
      <c r="K142" s="236"/>
    </row>
    <row r="143" spans="3:11" ht="12.75">
      <c r="C143" s="231"/>
      <c r="D143" s="232"/>
      <c r="E143" s="232"/>
      <c r="F143" s="233"/>
      <c r="G143" s="237"/>
      <c r="H143" s="232"/>
      <c r="I143" s="320"/>
      <c r="J143" s="236"/>
      <c r="K143" s="236"/>
    </row>
    <row r="144" spans="3:11" ht="12.75">
      <c r="C144" s="231"/>
      <c r="D144" s="232"/>
      <c r="E144" s="232"/>
      <c r="F144" s="233"/>
      <c r="G144" s="237"/>
      <c r="H144" s="232"/>
      <c r="I144" s="320"/>
      <c r="J144" s="236"/>
      <c r="K144" s="236"/>
    </row>
    <row r="145" spans="3:11" ht="12.75">
      <c r="C145" s="231"/>
      <c r="D145" s="232"/>
      <c r="E145" s="232"/>
      <c r="F145" s="233"/>
      <c r="G145" s="237"/>
      <c r="H145" s="232"/>
      <c r="I145" s="320"/>
      <c r="J145" s="236"/>
      <c r="K145" s="236"/>
    </row>
    <row r="146" spans="3:11" ht="12.75">
      <c r="C146" s="231"/>
      <c r="D146" s="232"/>
      <c r="E146" s="232"/>
      <c r="F146" s="233"/>
      <c r="G146" s="237"/>
      <c r="H146" s="232"/>
      <c r="I146" s="320"/>
      <c r="J146" s="236"/>
      <c r="K146" s="236"/>
    </row>
    <row r="147" spans="3:11" ht="12.75">
      <c r="C147" s="231"/>
      <c r="D147" s="232"/>
      <c r="E147" s="232"/>
      <c r="F147" s="233"/>
      <c r="G147" s="237"/>
      <c r="H147" s="232"/>
      <c r="I147" s="320"/>
      <c r="J147" s="236"/>
      <c r="K147" s="236"/>
    </row>
    <row r="148" spans="3:11" ht="12.75">
      <c r="C148" s="231"/>
      <c r="D148" s="232"/>
      <c r="E148" s="232"/>
      <c r="F148" s="233"/>
      <c r="G148" s="237"/>
      <c r="H148" s="232"/>
      <c r="I148" s="320"/>
      <c r="J148" s="236"/>
      <c r="K148" s="236"/>
    </row>
    <row r="149" spans="3:11" ht="12.75">
      <c r="C149" s="231"/>
      <c r="D149" s="232"/>
      <c r="E149" s="232"/>
      <c r="F149" s="233"/>
      <c r="G149" s="237"/>
      <c r="H149" s="232"/>
      <c r="I149" s="320"/>
      <c r="J149" s="236"/>
      <c r="K149" s="236"/>
    </row>
    <row r="150" spans="3:11" ht="12.75">
      <c r="C150" s="231"/>
      <c r="D150" s="232"/>
      <c r="E150" s="232"/>
      <c r="F150" s="233"/>
      <c r="G150" s="237"/>
      <c r="H150" s="232"/>
      <c r="I150" s="320"/>
      <c r="J150" s="236"/>
      <c r="K150" s="236"/>
    </row>
    <row r="151" spans="3:11" ht="12.75">
      <c r="C151" s="231"/>
      <c r="D151" s="232"/>
      <c r="E151" s="232"/>
      <c r="F151" s="233"/>
      <c r="G151" s="237"/>
      <c r="H151" s="232"/>
      <c r="I151" s="320"/>
      <c r="J151" s="236"/>
      <c r="K151" s="236"/>
    </row>
    <row r="152" spans="3:11" ht="12.75">
      <c r="C152" s="231"/>
      <c r="D152" s="232"/>
      <c r="E152" s="232"/>
      <c r="F152" s="233"/>
      <c r="G152" s="237"/>
      <c r="H152" s="232"/>
      <c r="I152" s="320"/>
      <c r="J152" s="236"/>
      <c r="K152" s="236"/>
    </row>
    <row r="153" spans="3:11" ht="12.75">
      <c r="C153" s="231"/>
      <c r="D153" s="232"/>
      <c r="E153" s="232"/>
      <c r="F153" s="233"/>
      <c r="G153" s="237"/>
      <c r="H153" s="232"/>
      <c r="I153" s="320"/>
      <c r="J153" s="236"/>
      <c r="K153" s="236"/>
    </row>
    <row r="154" spans="3:11" ht="12.75">
      <c r="C154" s="231"/>
      <c r="D154" s="232"/>
      <c r="E154" s="232"/>
      <c r="F154" s="233"/>
      <c r="G154" s="237"/>
      <c r="H154" s="232"/>
      <c r="I154" s="320"/>
      <c r="J154" s="236"/>
      <c r="K154" s="236"/>
    </row>
    <row r="155" spans="3:11" ht="12.75">
      <c r="C155" s="231"/>
      <c r="D155" s="232"/>
      <c r="E155" s="232"/>
      <c r="F155" s="233"/>
      <c r="G155" s="237"/>
      <c r="H155" s="232"/>
      <c r="I155" s="320"/>
      <c r="J155" s="236"/>
      <c r="K155" s="236"/>
    </row>
    <row r="156" spans="3:11" ht="12.75">
      <c r="C156" s="231"/>
      <c r="D156" s="232"/>
      <c r="E156" s="232"/>
      <c r="F156" s="233"/>
      <c r="G156" s="237"/>
      <c r="H156" s="232"/>
      <c r="I156" s="320"/>
      <c r="J156" s="236"/>
      <c r="K156" s="236"/>
    </row>
    <row r="157" spans="3:11" ht="12.75">
      <c r="C157" s="231"/>
      <c r="D157" s="232"/>
      <c r="E157" s="232"/>
      <c r="F157" s="233"/>
      <c r="G157" s="237"/>
      <c r="H157" s="232"/>
      <c r="I157" s="320"/>
      <c r="J157" s="236"/>
      <c r="K157" s="236"/>
    </row>
    <row r="158" spans="3:11" ht="12.75">
      <c r="C158" s="231"/>
      <c r="D158" s="232"/>
      <c r="E158" s="232"/>
      <c r="F158" s="233"/>
      <c r="G158" s="237"/>
      <c r="H158" s="232"/>
      <c r="I158" s="320"/>
      <c r="J158" s="236"/>
      <c r="K158" s="236"/>
    </row>
    <row r="159" spans="3:11" ht="12.75">
      <c r="C159" s="231"/>
      <c r="D159" s="232"/>
      <c r="E159" s="232"/>
      <c r="F159" s="233"/>
      <c r="G159" s="237"/>
      <c r="H159" s="232"/>
      <c r="I159" s="320"/>
      <c r="J159" s="236"/>
      <c r="K159" s="236"/>
    </row>
    <row r="160" spans="3:11" ht="12.75">
      <c r="C160" s="231"/>
      <c r="D160" s="232"/>
      <c r="E160" s="232"/>
      <c r="F160" s="233"/>
      <c r="G160" s="237"/>
      <c r="H160" s="232"/>
      <c r="I160" s="320"/>
      <c r="J160" s="236"/>
      <c r="K160" s="236"/>
    </row>
    <row r="161" spans="3:11" ht="12.75">
      <c r="C161" s="231"/>
      <c r="D161" s="232"/>
      <c r="E161" s="232"/>
      <c r="F161" s="233"/>
      <c r="G161" s="237"/>
      <c r="H161" s="232"/>
      <c r="I161" s="320"/>
      <c r="J161" s="236"/>
      <c r="K161" s="236"/>
    </row>
    <row r="162" spans="3:11" ht="12.75">
      <c r="C162" s="231"/>
      <c r="D162" s="232"/>
      <c r="E162" s="232"/>
      <c r="F162" s="233"/>
      <c r="G162" s="237"/>
      <c r="H162" s="232"/>
      <c r="I162" s="320"/>
      <c r="J162" s="236"/>
      <c r="K162" s="236"/>
    </row>
    <row r="163" spans="3:11" ht="12.75">
      <c r="C163" s="231"/>
      <c r="D163" s="232"/>
      <c r="E163" s="232"/>
      <c r="F163" s="233"/>
      <c r="G163" s="237"/>
      <c r="H163" s="232"/>
      <c r="I163" s="320"/>
      <c r="J163" s="236"/>
      <c r="K163" s="236"/>
    </row>
    <row r="164" spans="3:11" ht="12.75">
      <c r="C164" s="231"/>
      <c r="D164" s="232"/>
      <c r="E164" s="232"/>
      <c r="F164" s="233"/>
      <c r="G164" s="237"/>
      <c r="H164" s="232"/>
      <c r="I164" s="320"/>
      <c r="J164" s="236"/>
      <c r="K164" s="236"/>
    </row>
    <row r="165" spans="3:11" ht="12.75">
      <c r="C165" s="231"/>
      <c r="D165" s="232"/>
      <c r="E165" s="232"/>
      <c r="F165" s="233"/>
      <c r="G165" s="237"/>
      <c r="H165" s="232"/>
      <c r="I165" s="320"/>
      <c r="J165" s="236"/>
      <c r="K165" s="236"/>
    </row>
    <row r="166" spans="3:11" ht="12.75">
      <c r="C166" s="231"/>
      <c r="D166" s="232"/>
      <c r="E166" s="232"/>
      <c r="F166" s="233"/>
      <c r="G166" s="237"/>
      <c r="H166" s="232"/>
      <c r="I166" s="320"/>
      <c r="J166" s="236"/>
      <c r="K166" s="236"/>
    </row>
    <row r="167" spans="3:11" ht="12.75">
      <c r="C167" s="231"/>
      <c r="D167" s="232"/>
      <c r="E167" s="232"/>
      <c r="F167" s="233"/>
      <c r="G167" s="237"/>
      <c r="H167" s="232"/>
      <c r="I167" s="320"/>
      <c r="J167" s="236"/>
      <c r="K167" s="236"/>
    </row>
    <row r="168" spans="3:11" ht="12.75">
      <c r="C168" s="231"/>
      <c r="D168" s="232"/>
      <c r="E168" s="232"/>
      <c r="F168" s="233"/>
      <c r="G168" s="237"/>
      <c r="H168" s="232"/>
      <c r="I168" s="320"/>
      <c r="J168" s="236"/>
      <c r="K168" s="236"/>
    </row>
    <row r="169" spans="3:11" ht="12.75">
      <c r="C169" s="231"/>
      <c r="D169" s="232"/>
      <c r="E169" s="232"/>
      <c r="F169" s="233"/>
      <c r="G169" s="237"/>
      <c r="H169" s="232"/>
      <c r="I169" s="320"/>
      <c r="J169" s="236"/>
      <c r="K169" s="236"/>
    </row>
    <row r="170" spans="3:11" ht="12.75">
      <c r="C170" s="231"/>
      <c r="D170" s="232"/>
      <c r="E170" s="232"/>
      <c r="F170" s="233"/>
      <c r="G170" s="237"/>
      <c r="H170" s="232"/>
      <c r="I170" s="320"/>
      <c r="J170" s="236"/>
      <c r="K170" s="236"/>
    </row>
    <row r="171" spans="3:11" ht="12.75">
      <c r="C171" s="231"/>
      <c r="D171" s="232"/>
      <c r="E171" s="232"/>
      <c r="F171" s="233"/>
      <c r="G171" s="237"/>
      <c r="H171" s="232"/>
      <c r="I171" s="320"/>
      <c r="J171" s="236"/>
      <c r="K171" s="236"/>
    </row>
    <row r="172" spans="3:11" ht="12.75">
      <c r="C172" s="231"/>
      <c r="D172" s="232"/>
      <c r="E172" s="232"/>
      <c r="F172" s="233"/>
      <c r="G172" s="237"/>
      <c r="H172" s="232"/>
      <c r="I172" s="320"/>
      <c r="J172" s="236"/>
      <c r="K172" s="236"/>
    </row>
    <row r="173" spans="3:11" ht="12.75">
      <c r="C173" s="231"/>
      <c r="D173" s="232"/>
      <c r="E173" s="232"/>
      <c r="F173" s="233"/>
      <c r="G173" s="237"/>
      <c r="H173" s="232"/>
      <c r="I173" s="320"/>
      <c r="J173" s="236"/>
      <c r="K173" s="236"/>
    </row>
    <row r="174" spans="3:11" ht="12.75">
      <c r="C174" s="231"/>
      <c r="D174" s="232"/>
      <c r="E174" s="232"/>
      <c r="F174" s="233"/>
      <c r="G174" s="237"/>
      <c r="H174" s="232"/>
      <c r="I174" s="320"/>
      <c r="J174" s="236"/>
      <c r="K174" s="236"/>
    </row>
    <row r="175" spans="3:11" ht="12.75">
      <c r="C175" s="231"/>
      <c r="D175" s="232"/>
      <c r="E175" s="232"/>
      <c r="F175" s="233"/>
      <c r="G175" s="237"/>
      <c r="H175" s="232"/>
      <c r="I175" s="320"/>
      <c r="J175" s="236"/>
      <c r="K175" s="236"/>
    </row>
    <row r="176" spans="3:11" ht="12.75">
      <c r="C176" s="231"/>
      <c r="D176" s="232"/>
      <c r="E176" s="232"/>
      <c r="F176" s="233"/>
      <c r="G176" s="237"/>
      <c r="H176" s="232"/>
      <c r="I176" s="320"/>
      <c r="J176" s="236"/>
      <c r="K176" s="236"/>
    </row>
    <row r="177" spans="3:11" ht="12.75">
      <c r="C177" s="231"/>
      <c r="D177" s="232"/>
      <c r="E177" s="232"/>
      <c r="F177" s="233"/>
      <c r="G177" s="237"/>
      <c r="H177" s="232"/>
      <c r="I177" s="320"/>
      <c r="J177" s="236"/>
      <c r="K177" s="236"/>
    </row>
    <row r="178" spans="3:11" ht="12.75">
      <c r="C178" s="231"/>
      <c r="D178" s="232"/>
      <c r="E178" s="232"/>
      <c r="F178" s="233"/>
      <c r="G178" s="237"/>
      <c r="H178" s="232"/>
      <c r="I178" s="320"/>
      <c r="J178" s="236"/>
      <c r="K178" s="236"/>
    </row>
    <row r="179" spans="3:11" ht="12.75">
      <c r="C179" s="231"/>
      <c r="D179" s="232"/>
      <c r="E179" s="232"/>
      <c r="F179" s="233"/>
      <c r="G179" s="237"/>
      <c r="H179" s="232"/>
      <c r="I179" s="320"/>
      <c r="J179" s="236"/>
      <c r="K179" s="236"/>
    </row>
    <row r="180" spans="3:11" ht="12.75">
      <c r="C180" s="231"/>
      <c r="D180" s="232"/>
      <c r="E180" s="232"/>
      <c r="F180" s="233"/>
      <c r="G180" s="237"/>
      <c r="H180" s="232"/>
      <c r="I180" s="320"/>
      <c r="J180" s="236"/>
      <c r="K180" s="236"/>
    </row>
    <row r="181" spans="3:11" ht="12.75">
      <c r="C181" s="231"/>
      <c r="D181" s="232"/>
      <c r="E181" s="232"/>
      <c r="F181" s="233"/>
      <c r="G181" s="237"/>
      <c r="H181" s="232"/>
      <c r="I181" s="320"/>
      <c r="J181" s="236"/>
      <c r="K181" s="236"/>
    </row>
    <row r="182" spans="3:11" ht="12.75">
      <c r="C182" s="231"/>
      <c r="D182" s="232"/>
      <c r="E182" s="232"/>
      <c r="F182" s="233"/>
      <c r="G182" s="237"/>
      <c r="H182" s="232"/>
      <c r="I182" s="320"/>
      <c r="J182" s="236"/>
      <c r="K182" s="236"/>
    </row>
    <row r="183" spans="3:11" ht="12.75">
      <c r="C183" s="231"/>
      <c r="D183" s="232"/>
      <c r="E183" s="232"/>
      <c r="F183" s="233"/>
      <c r="G183" s="237"/>
      <c r="H183" s="232"/>
      <c r="I183" s="320"/>
      <c r="J183" s="236"/>
      <c r="K183" s="236"/>
    </row>
    <row r="184" spans="3:11" ht="12.75">
      <c r="C184" s="231"/>
      <c r="D184" s="232"/>
      <c r="E184" s="232"/>
      <c r="F184" s="233"/>
      <c r="G184" s="237"/>
      <c r="H184" s="232"/>
      <c r="I184" s="320"/>
      <c r="J184" s="236"/>
      <c r="K184" s="236"/>
    </row>
    <row r="185" spans="3:11" ht="12.75">
      <c r="C185" s="231"/>
      <c r="D185" s="232"/>
      <c r="E185" s="232"/>
      <c r="F185" s="233"/>
      <c r="G185" s="237"/>
      <c r="H185" s="232"/>
      <c r="I185" s="320"/>
      <c r="J185" s="236"/>
      <c r="K185" s="236"/>
    </row>
    <row r="186" spans="3:11" ht="12.75">
      <c r="C186" s="231"/>
      <c r="D186" s="232"/>
      <c r="E186" s="232"/>
      <c r="F186" s="233"/>
      <c r="G186" s="237"/>
      <c r="H186" s="232"/>
      <c r="I186" s="320"/>
      <c r="J186" s="236"/>
      <c r="K186" s="236"/>
    </row>
    <row r="187" spans="3:11" ht="12.75">
      <c r="C187" s="231"/>
      <c r="D187" s="232"/>
      <c r="E187" s="232"/>
      <c r="F187" s="233"/>
      <c r="G187" s="237"/>
      <c r="H187" s="232"/>
      <c r="I187" s="320"/>
      <c r="J187" s="236"/>
      <c r="K187" s="236"/>
    </row>
    <row r="188" spans="3:11" ht="12.75">
      <c r="C188" s="231"/>
      <c r="D188" s="232"/>
      <c r="E188" s="232"/>
      <c r="F188" s="233"/>
      <c r="G188" s="237"/>
      <c r="H188" s="232"/>
      <c r="I188" s="320"/>
      <c r="J188" s="236"/>
      <c r="K188" s="236"/>
    </row>
  </sheetData>
  <sheetProtection/>
  <mergeCells count="27">
    <mergeCell ref="BR9:BV9"/>
    <mergeCell ref="AG9:AK9"/>
    <mergeCell ref="AL9:AP9"/>
    <mergeCell ref="AQ9:AU9"/>
    <mergeCell ref="AW9:BA9"/>
    <mergeCell ref="BB9:BF9"/>
    <mergeCell ref="BG9:BL9"/>
    <mergeCell ref="BM9:BQ9"/>
    <mergeCell ref="L9:Q9"/>
    <mergeCell ref="R9:V9"/>
    <mergeCell ref="W9:AA9"/>
    <mergeCell ref="AB9:AF9"/>
    <mergeCell ref="M63:V63"/>
    <mergeCell ref="W63:Y63"/>
    <mergeCell ref="Z63:AB63"/>
    <mergeCell ref="AC63:AE63"/>
    <mergeCell ref="AF63:AH63"/>
    <mergeCell ref="AI63:AL63"/>
    <mergeCell ref="AM63:AO63"/>
    <mergeCell ref="J10:J16"/>
    <mergeCell ref="M62:V62"/>
    <mergeCell ref="W62:Y62"/>
    <mergeCell ref="Z62:AB62"/>
    <mergeCell ref="AC62:AE62"/>
    <mergeCell ref="AM62:AO62"/>
    <mergeCell ref="AF62:AH62"/>
    <mergeCell ref="AI62:AL6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4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188"/>
  <sheetViews>
    <sheetView showGridLines="0" showZeros="0" zoomScale="75" zoomScaleNormal="75" zoomScaleSheetLayoutView="100" zoomScalePageLayoutView="0" workbookViewId="0" topLeftCell="B1">
      <pane xSplit="10" ySplit="21" topLeftCell="Y22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1.421875" defaultRowHeight="12.75"/>
  <cols>
    <col min="1" max="1" width="2.140625" style="1" hidden="1" customWidth="1"/>
    <col min="2" max="2" width="1.7109375" style="1" customWidth="1"/>
    <col min="3" max="3" width="25.140625" style="2" customWidth="1"/>
    <col min="4" max="4" width="13.7109375" style="3" bestFit="1" customWidth="1"/>
    <col min="5" max="5" width="8.57421875" style="3" customWidth="1"/>
    <col min="6" max="6" width="7.7109375" style="5" hidden="1" customWidth="1"/>
    <col min="7" max="7" width="7.140625" style="9" customWidth="1"/>
    <col min="8" max="8" width="5.00390625" style="3" customWidth="1"/>
    <col min="9" max="9" width="8.57421875" style="300" customWidth="1"/>
    <col min="10" max="11" width="6.00390625" style="7" hidden="1" customWidth="1"/>
    <col min="12" max="22" width="2.28125" style="1" customWidth="1"/>
    <col min="23" max="23" width="3.00390625" style="1" customWidth="1"/>
    <col min="24" max="24" width="2.7109375" style="1" customWidth="1"/>
    <col min="25" max="74" width="2.28125" style="1" customWidth="1"/>
    <col min="75" max="75" width="1.7109375" style="1" customWidth="1"/>
    <col min="76" max="213" width="11.57421875" style="8" customWidth="1"/>
    <col min="214" max="16384" width="11.421875" style="1" customWidth="1"/>
  </cols>
  <sheetData>
    <row r="1" ht="15.75">
      <c r="C1" s="252" t="s">
        <v>82</v>
      </c>
    </row>
    <row r="2" ht="2.25" customHeight="1">
      <c r="C2" s="1"/>
    </row>
    <row r="3" ht="13.5">
      <c r="C3" s="266" t="s">
        <v>89</v>
      </c>
    </row>
    <row r="4" ht="3" customHeight="1">
      <c r="C4" s="266"/>
    </row>
    <row r="5" spans="3:4" ht="12.75">
      <c r="C5" s="4" t="s">
        <v>27</v>
      </c>
      <c r="D5" s="4" t="s">
        <v>82</v>
      </c>
    </row>
    <row r="6" spans="3:5" ht="12.75">
      <c r="C6" s="2" t="s">
        <v>28</v>
      </c>
      <c r="D6" s="4" t="s">
        <v>101</v>
      </c>
      <c r="E6" s="4"/>
    </row>
    <row r="7" spans="3:5" ht="12.75">
      <c r="C7" s="1" t="s">
        <v>83</v>
      </c>
      <c r="D7" s="270">
        <v>38595</v>
      </c>
      <c r="E7" s="1"/>
    </row>
    <row r="8" spans="3:75" ht="4.5" customHeight="1" thickBot="1">
      <c r="C8" s="1"/>
      <c r="D8" s="1"/>
      <c r="E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</row>
    <row r="9" spans="6:210" s="4" customFormat="1" ht="13.5" customHeight="1" thickBot="1">
      <c r="F9" s="5"/>
      <c r="G9" s="13"/>
      <c r="H9" s="3"/>
      <c r="I9" s="301"/>
      <c r="J9" s="14"/>
      <c r="K9" s="15"/>
      <c r="L9" s="499" t="s">
        <v>29</v>
      </c>
      <c r="M9" s="500"/>
      <c r="N9" s="500"/>
      <c r="O9" s="500"/>
      <c r="P9" s="500"/>
      <c r="Q9" s="500"/>
      <c r="R9" s="501" t="s">
        <v>30</v>
      </c>
      <c r="S9" s="502"/>
      <c r="T9" s="502"/>
      <c r="U9" s="502"/>
      <c r="V9" s="503"/>
      <c r="W9" s="500" t="s">
        <v>31</v>
      </c>
      <c r="X9" s="500"/>
      <c r="Y9" s="500"/>
      <c r="Z9" s="500"/>
      <c r="AA9" s="504"/>
      <c r="AB9" s="505" t="s">
        <v>32</v>
      </c>
      <c r="AC9" s="506"/>
      <c r="AD9" s="506"/>
      <c r="AE9" s="506"/>
      <c r="AF9" s="507"/>
      <c r="AG9" s="509" t="s">
        <v>33</v>
      </c>
      <c r="AH9" s="500"/>
      <c r="AI9" s="500"/>
      <c r="AJ9" s="500"/>
      <c r="AK9" s="500"/>
      <c r="AL9" s="505" t="s">
        <v>34</v>
      </c>
      <c r="AM9" s="506"/>
      <c r="AN9" s="506"/>
      <c r="AO9" s="506"/>
      <c r="AP9" s="507"/>
      <c r="AQ9" s="500" t="s">
        <v>35</v>
      </c>
      <c r="AR9" s="500"/>
      <c r="AS9" s="500"/>
      <c r="AT9" s="500"/>
      <c r="AU9" s="500"/>
      <c r="AV9" s="289"/>
      <c r="AW9" s="506" t="s">
        <v>36</v>
      </c>
      <c r="AX9" s="506"/>
      <c r="AY9" s="506"/>
      <c r="AZ9" s="506"/>
      <c r="BA9" s="507"/>
      <c r="BB9" s="500" t="s">
        <v>37</v>
      </c>
      <c r="BC9" s="500"/>
      <c r="BD9" s="500"/>
      <c r="BE9" s="500"/>
      <c r="BF9" s="504"/>
      <c r="BG9" s="505" t="s">
        <v>38</v>
      </c>
      <c r="BH9" s="506"/>
      <c r="BI9" s="506"/>
      <c r="BJ9" s="506"/>
      <c r="BK9" s="506"/>
      <c r="BL9" s="507"/>
      <c r="BM9" s="500" t="s">
        <v>39</v>
      </c>
      <c r="BN9" s="500"/>
      <c r="BO9" s="500"/>
      <c r="BP9" s="500"/>
      <c r="BQ9" s="504"/>
      <c r="BR9" s="505" t="s">
        <v>40</v>
      </c>
      <c r="BS9" s="506"/>
      <c r="BT9" s="506"/>
      <c r="BU9" s="506"/>
      <c r="BV9" s="508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3:213" ht="12.75" customHeight="1" hidden="1">
      <c r="C10" s="17" t="s">
        <v>41</v>
      </c>
      <c r="D10" s="18" t="s">
        <v>64</v>
      </c>
      <c r="E10" s="16"/>
      <c r="F10" s="19"/>
      <c r="G10" s="20"/>
      <c r="H10" s="21"/>
      <c r="I10" s="302"/>
      <c r="J10" s="514" t="s">
        <v>42</v>
      </c>
      <c r="K10" s="8" t="s">
        <v>43</v>
      </c>
      <c r="L10" s="22"/>
      <c r="M10" s="23">
        <v>3</v>
      </c>
      <c r="N10" s="23">
        <v>10</v>
      </c>
      <c r="O10" s="23">
        <v>17</v>
      </c>
      <c r="P10" s="24">
        <v>24</v>
      </c>
      <c r="Q10" s="25">
        <v>31</v>
      </c>
      <c r="R10" s="138"/>
      <c r="S10" s="273">
        <v>7</v>
      </c>
      <c r="T10" s="273">
        <v>14</v>
      </c>
      <c r="U10" s="273">
        <v>21</v>
      </c>
      <c r="V10" s="274">
        <v>28</v>
      </c>
      <c r="W10" s="24"/>
      <c r="X10" s="23">
        <v>7</v>
      </c>
      <c r="Y10" s="23">
        <v>14</v>
      </c>
      <c r="Z10" s="23">
        <v>21</v>
      </c>
      <c r="AA10" s="25">
        <v>28</v>
      </c>
      <c r="AB10" s="24"/>
      <c r="AC10" s="23">
        <v>4</v>
      </c>
      <c r="AD10" s="23">
        <v>11</v>
      </c>
      <c r="AE10" s="23">
        <v>18</v>
      </c>
      <c r="AF10" s="25">
        <v>25</v>
      </c>
      <c r="AG10" s="24"/>
      <c r="AH10" s="23">
        <v>2</v>
      </c>
      <c r="AI10" s="23">
        <v>9</v>
      </c>
      <c r="AJ10" s="23">
        <v>16</v>
      </c>
      <c r="AK10" s="24">
        <v>23</v>
      </c>
      <c r="AL10" s="24"/>
      <c r="AM10" s="23">
        <v>6</v>
      </c>
      <c r="AN10" s="23">
        <v>13</v>
      </c>
      <c r="AO10" s="23">
        <v>20</v>
      </c>
      <c r="AP10" s="26">
        <v>27</v>
      </c>
      <c r="AQ10" s="24"/>
      <c r="AR10" s="23">
        <v>4</v>
      </c>
      <c r="AS10" s="23">
        <v>11</v>
      </c>
      <c r="AT10" s="23">
        <v>18</v>
      </c>
      <c r="AU10" s="286">
        <v>25</v>
      </c>
      <c r="AV10" s="25"/>
      <c r="AW10" s="24">
        <v>1</v>
      </c>
      <c r="AX10" s="23">
        <v>8</v>
      </c>
      <c r="AY10" s="23">
        <v>15</v>
      </c>
      <c r="AZ10" s="23">
        <v>22</v>
      </c>
      <c r="BA10" s="26">
        <v>29</v>
      </c>
      <c r="BB10" s="27"/>
      <c r="BC10" s="28">
        <v>5</v>
      </c>
      <c r="BD10" s="28">
        <v>12</v>
      </c>
      <c r="BE10" s="28">
        <v>19</v>
      </c>
      <c r="BF10" s="29">
        <v>26</v>
      </c>
      <c r="BG10" s="24"/>
      <c r="BH10" s="23">
        <v>3</v>
      </c>
      <c r="BI10" s="23">
        <v>10</v>
      </c>
      <c r="BJ10" s="23">
        <v>17</v>
      </c>
      <c r="BK10" s="24">
        <v>24</v>
      </c>
      <c r="BL10" s="25">
        <v>31</v>
      </c>
      <c r="BM10" s="24"/>
      <c r="BN10" s="23">
        <v>7</v>
      </c>
      <c r="BO10" s="23">
        <v>14</v>
      </c>
      <c r="BP10" s="23">
        <v>21</v>
      </c>
      <c r="BQ10" s="26">
        <v>28</v>
      </c>
      <c r="BR10" s="23"/>
      <c r="BS10" s="23">
        <v>5</v>
      </c>
      <c r="BT10" s="23">
        <v>12</v>
      </c>
      <c r="BU10" s="23">
        <v>19</v>
      </c>
      <c r="BV10" s="30">
        <v>26</v>
      </c>
      <c r="BW10" s="8"/>
      <c r="HC10" s="1"/>
      <c r="HD10" s="1"/>
      <c r="HE10" s="1"/>
    </row>
    <row r="11" spans="3:213" ht="12" customHeight="1" hidden="1">
      <c r="C11" s="17"/>
      <c r="D11" s="21"/>
      <c r="E11" s="16"/>
      <c r="F11" s="31"/>
      <c r="G11" s="32"/>
      <c r="H11" s="32"/>
      <c r="I11" s="303"/>
      <c r="J11" s="515"/>
      <c r="K11" s="34" t="s">
        <v>44</v>
      </c>
      <c r="L11" s="35"/>
      <c r="M11" s="36">
        <v>4</v>
      </c>
      <c r="N11" s="36">
        <v>11</v>
      </c>
      <c r="O11" s="36">
        <v>18</v>
      </c>
      <c r="P11" s="37">
        <v>25</v>
      </c>
      <c r="Q11" s="38"/>
      <c r="R11" s="37">
        <v>1</v>
      </c>
      <c r="S11" s="36">
        <v>8</v>
      </c>
      <c r="T11" s="36">
        <v>15</v>
      </c>
      <c r="U11" s="36">
        <v>22</v>
      </c>
      <c r="V11" s="39"/>
      <c r="W11" s="37">
        <v>1</v>
      </c>
      <c r="X11" s="36">
        <v>8</v>
      </c>
      <c r="Y11" s="36">
        <v>15</v>
      </c>
      <c r="Z11" s="36">
        <v>22</v>
      </c>
      <c r="AA11" s="38">
        <v>29</v>
      </c>
      <c r="AB11" s="37"/>
      <c r="AC11" s="36">
        <v>5</v>
      </c>
      <c r="AD11" s="36">
        <v>12</v>
      </c>
      <c r="AE11" s="36">
        <v>19</v>
      </c>
      <c r="AF11" s="38">
        <v>26</v>
      </c>
      <c r="AG11" s="37"/>
      <c r="AH11" s="36">
        <v>3</v>
      </c>
      <c r="AI11" s="36">
        <v>10</v>
      </c>
      <c r="AJ11" s="36">
        <v>17</v>
      </c>
      <c r="AK11" s="37">
        <v>24</v>
      </c>
      <c r="AL11" s="37"/>
      <c r="AM11" s="36">
        <v>7</v>
      </c>
      <c r="AN11" s="36">
        <v>14</v>
      </c>
      <c r="AO11" s="36">
        <v>21</v>
      </c>
      <c r="AP11" s="39">
        <v>28</v>
      </c>
      <c r="AQ11" s="37"/>
      <c r="AR11" s="36">
        <v>5</v>
      </c>
      <c r="AS11" s="36">
        <v>12</v>
      </c>
      <c r="AT11" s="36">
        <v>19</v>
      </c>
      <c r="AU11" s="287">
        <v>26</v>
      </c>
      <c r="AV11" s="38"/>
      <c r="AW11" s="37">
        <v>2</v>
      </c>
      <c r="AX11" s="36">
        <v>9</v>
      </c>
      <c r="AY11" s="36">
        <v>16</v>
      </c>
      <c r="AZ11" s="36">
        <v>23</v>
      </c>
      <c r="BA11" s="39">
        <v>30</v>
      </c>
      <c r="BB11" s="40"/>
      <c r="BC11" s="36">
        <v>6</v>
      </c>
      <c r="BD11" s="36">
        <v>13</v>
      </c>
      <c r="BE11" s="36">
        <v>20</v>
      </c>
      <c r="BF11" s="38">
        <v>27</v>
      </c>
      <c r="BG11" s="37"/>
      <c r="BH11" s="36">
        <v>4</v>
      </c>
      <c r="BI11" s="36">
        <v>11</v>
      </c>
      <c r="BJ11" s="36">
        <v>18</v>
      </c>
      <c r="BK11" s="37">
        <v>25</v>
      </c>
      <c r="BL11" s="38"/>
      <c r="BM11" s="37">
        <v>1</v>
      </c>
      <c r="BN11" s="36">
        <v>8</v>
      </c>
      <c r="BO11" s="36">
        <v>15</v>
      </c>
      <c r="BP11" s="36">
        <v>22</v>
      </c>
      <c r="BQ11" s="39">
        <v>29</v>
      </c>
      <c r="BR11" s="36"/>
      <c r="BS11" s="36">
        <v>6</v>
      </c>
      <c r="BT11" s="36">
        <v>13</v>
      </c>
      <c r="BU11" s="36">
        <v>20</v>
      </c>
      <c r="BV11" s="41">
        <v>27</v>
      </c>
      <c r="BW11" s="8"/>
      <c r="HC11" s="1"/>
      <c r="HD11" s="1"/>
      <c r="HE11" s="1"/>
    </row>
    <row r="12" spans="3:213" ht="12.75" customHeight="1" hidden="1">
      <c r="C12" s="17"/>
      <c r="D12" s="17"/>
      <c r="E12" s="16"/>
      <c r="F12" s="19"/>
      <c r="G12" s="32"/>
      <c r="H12" s="32"/>
      <c r="I12" s="302"/>
      <c r="J12" s="515"/>
      <c r="K12" s="34" t="s">
        <v>45</v>
      </c>
      <c r="L12" s="35"/>
      <c r="M12" s="36">
        <v>5</v>
      </c>
      <c r="N12" s="36">
        <v>12</v>
      </c>
      <c r="O12" s="36">
        <v>19</v>
      </c>
      <c r="P12" s="37">
        <v>26</v>
      </c>
      <c r="Q12" s="38"/>
      <c r="R12" s="37">
        <v>2</v>
      </c>
      <c r="S12" s="36">
        <v>9</v>
      </c>
      <c r="T12" s="36">
        <v>16</v>
      </c>
      <c r="U12" s="36">
        <v>23</v>
      </c>
      <c r="V12" s="39"/>
      <c r="W12" s="37">
        <v>2</v>
      </c>
      <c r="X12" s="36">
        <v>9</v>
      </c>
      <c r="Y12" s="36">
        <v>16</v>
      </c>
      <c r="Z12" s="36">
        <v>23</v>
      </c>
      <c r="AA12" s="38">
        <v>30</v>
      </c>
      <c r="AB12" s="37"/>
      <c r="AC12" s="36">
        <v>6</v>
      </c>
      <c r="AD12" s="36">
        <v>13</v>
      </c>
      <c r="AE12" s="36">
        <v>20</v>
      </c>
      <c r="AF12" s="38">
        <v>27</v>
      </c>
      <c r="AG12" s="37"/>
      <c r="AH12" s="36">
        <v>4</v>
      </c>
      <c r="AI12" s="36">
        <v>11</v>
      </c>
      <c r="AJ12" s="36">
        <v>18</v>
      </c>
      <c r="AK12" s="37">
        <v>25</v>
      </c>
      <c r="AL12" s="37">
        <v>1</v>
      </c>
      <c r="AM12" s="36">
        <v>8</v>
      </c>
      <c r="AN12" s="36">
        <v>15</v>
      </c>
      <c r="AO12" s="36">
        <v>22</v>
      </c>
      <c r="AP12" s="39">
        <v>29</v>
      </c>
      <c r="AQ12" s="37"/>
      <c r="AR12" s="36">
        <v>6</v>
      </c>
      <c r="AS12" s="36">
        <v>13</v>
      </c>
      <c r="AT12" s="36">
        <v>20</v>
      </c>
      <c r="AU12" s="287">
        <v>27</v>
      </c>
      <c r="AV12" s="38"/>
      <c r="AW12" s="37">
        <v>3</v>
      </c>
      <c r="AX12" s="36">
        <v>10</v>
      </c>
      <c r="AY12" s="36">
        <v>17</v>
      </c>
      <c r="AZ12" s="36">
        <v>24</v>
      </c>
      <c r="BA12" s="39">
        <v>31</v>
      </c>
      <c r="BB12" s="40"/>
      <c r="BC12" s="36">
        <v>7</v>
      </c>
      <c r="BD12" s="36">
        <v>14</v>
      </c>
      <c r="BE12" s="36">
        <v>21</v>
      </c>
      <c r="BF12" s="38">
        <v>28</v>
      </c>
      <c r="BG12" s="37"/>
      <c r="BH12" s="36">
        <v>5</v>
      </c>
      <c r="BI12" s="36">
        <v>12</v>
      </c>
      <c r="BJ12" s="36">
        <v>19</v>
      </c>
      <c r="BK12" s="37">
        <v>26</v>
      </c>
      <c r="BL12" s="38"/>
      <c r="BM12" s="37">
        <v>2</v>
      </c>
      <c r="BN12" s="36">
        <v>9</v>
      </c>
      <c r="BO12" s="36">
        <v>16</v>
      </c>
      <c r="BP12" s="36">
        <v>23</v>
      </c>
      <c r="BQ12" s="39">
        <v>30</v>
      </c>
      <c r="BR12" s="36"/>
      <c r="BS12" s="36">
        <v>7</v>
      </c>
      <c r="BT12" s="36">
        <v>14</v>
      </c>
      <c r="BU12" s="36">
        <v>21</v>
      </c>
      <c r="BV12" s="41">
        <v>28</v>
      </c>
      <c r="BW12" s="8"/>
      <c r="HC12" s="1"/>
      <c r="HD12" s="1"/>
      <c r="HE12" s="1"/>
    </row>
    <row r="13" spans="3:213" ht="12.75" customHeight="1" hidden="1">
      <c r="C13" s="17"/>
      <c r="D13" s="16"/>
      <c r="E13" s="16"/>
      <c r="F13" s="19"/>
      <c r="G13" s="20"/>
      <c r="H13" s="21"/>
      <c r="I13" s="302"/>
      <c r="J13" s="515"/>
      <c r="K13" s="34" t="s">
        <v>46</v>
      </c>
      <c r="L13" s="42"/>
      <c r="M13" s="36">
        <v>6</v>
      </c>
      <c r="N13" s="36">
        <v>13</v>
      </c>
      <c r="O13" s="36">
        <v>20</v>
      </c>
      <c r="P13" s="37">
        <v>27</v>
      </c>
      <c r="Q13" s="38"/>
      <c r="R13" s="37">
        <v>3</v>
      </c>
      <c r="S13" s="36">
        <v>10</v>
      </c>
      <c r="T13" s="36">
        <v>17</v>
      </c>
      <c r="U13" s="36">
        <v>24</v>
      </c>
      <c r="V13" s="39"/>
      <c r="W13" s="37">
        <v>3</v>
      </c>
      <c r="X13" s="36">
        <v>10</v>
      </c>
      <c r="Y13" s="36">
        <v>17</v>
      </c>
      <c r="Z13" s="36">
        <v>24</v>
      </c>
      <c r="AA13" s="38">
        <v>31</v>
      </c>
      <c r="AB13" s="37"/>
      <c r="AC13" s="36">
        <v>7</v>
      </c>
      <c r="AD13" s="36">
        <v>14</v>
      </c>
      <c r="AE13" s="36">
        <v>21</v>
      </c>
      <c r="AF13" s="38">
        <v>28</v>
      </c>
      <c r="AG13" s="37"/>
      <c r="AH13" s="36">
        <v>5</v>
      </c>
      <c r="AI13" s="36">
        <v>12</v>
      </c>
      <c r="AJ13" s="36">
        <v>19</v>
      </c>
      <c r="AK13" s="37">
        <v>26</v>
      </c>
      <c r="AL13" s="37">
        <v>2</v>
      </c>
      <c r="AM13" s="36">
        <v>9</v>
      </c>
      <c r="AN13" s="36">
        <v>16</v>
      </c>
      <c r="AO13" s="36">
        <v>23</v>
      </c>
      <c r="AP13" s="39">
        <v>30</v>
      </c>
      <c r="AQ13" s="37"/>
      <c r="AR13" s="36">
        <v>7</v>
      </c>
      <c r="AS13" s="36">
        <v>14</v>
      </c>
      <c r="AT13" s="36">
        <v>21</v>
      </c>
      <c r="AU13" s="287">
        <v>28</v>
      </c>
      <c r="AV13" s="38"/>
      <c r="AW13" s="37">
        <v>4</v>
      </c>
      <c r="AX13" s="36">
        <v>11</v>
      </c>
      <c r="AY13" s="36">
        <v>18</v>
      </c>
      <c r="AZ13" s="36">
        <v>25</v>
      </c>
      <c r="BA13" s="39"/>
      <c r="BB13" s="40">
        <v>1</v>
      </c>
      <c r="BC13" s="36">
        <v>8</v>
      </c>
      <c r="BD13" s="36">
        <v>15</v>
      </c>
      <c r="BE13" s="36">
        <v>22</v>
      </c>
      <c r="BF13" s="38">
        <v>29</v>
      </c>
      <c r="BG13" s="37"/>
      <c r="BH13" s="36">
        <v>6</v>
      </c>
      <c r="BI13" s="36">
        <v>13</v>
      </c>
      <c r="BJ13" s="36">
        <v>20</v>
      </c>
      <c r="BK13" s="37">
        <v>27</v>
      </c>
      <c r="BL13" s="38"/>
      <c r="BM13" s="37">
        <v>3</v>
      </c>
      <c r="BN13" s="36">
        <v>10</v>
      </c>
      <c r="BO13" s="36">
        <v>17</v>
      </c>
      <c r="BP13" s="36">
        <v>24</v>
      </c>
      <c r="BQ13" s="39"/>
      <c r="BR13" s="36">
        <v>1</v>
      </c>
      <c r="BS13" s="36">
        <v>8</v>
      </c>
      <c r="BT13" s="36">
        <v>15</v>
      </c>
      <c r="BU13" s="36">
        <v>22</v>
      </c>
      <c r="BV13" s="41">
        <v>29</v>
      </c>
      <c r="BW13" s="8"/>
      <c r="HC13" s="1"/>
      <c r="HD13" s="1"/>
      <c r="HE13" s="1"/>
    </row>
    <row r="14" spans="3:213" ht="12.75" customHeight="1" hidden="1">
      <c r="C14" s="17"/>
      <c r="D14" s="21" t="s">
        <v>77</v>
      </c>
      <c r="E14" s="43"/>
      <c r="F14" s="44"/>
      <c r="G14" s="45"/>
      <c r="H14" s="47"/>
      <c r="I14" s="304"/>
      <c r="J14" s="515"/>
      <c r="K14" s="34" t="s">
        <v>47</v>
      </c>
      <c r="L14" s="42"/>
      <c r="M14" s="36">
        <v>7</v>
      </c>
      <c r="N14" s="36">
        <v>14</v>
      </c>
      <c r="O14" s="36">
        <v>21</v>
      </c>
      <c r="P14" s="37">
        <v>28</v>
      </c>
      <c r="Q14" s="38"/>
      <c r="R14" s="37">
        <v>4</v>
      </c>
      <c r="S14" s="36">
        <v>11</v>
      </c>
      <c r="T14" s="36">
        <v>18</v>
      </c>
      <c r="U14" s="36">
        <v>25</v>
      </c>
      <c r="V14" s="39"/>
      <c r="W14" s="37">
        <v>4</v>
      </c>
      <c r="X14" s="36">
        <v>11</v>
      </c>
      <c r="Y14" s="36">
        <v>18</v>
      </c>
      <c r="Z14" s="36">
        <v>25</v>
      </c>
      <c r="AA14" s="38"/>
      <c r="AB14" s="37">
        <v>1</v>
      </c>
      <c r="AC14" s="36">
        <v>8</v>
      </c>
      <c r="AD14" s="36">
        <v>15</v>
      </c>
      <c r="AE14" s="36">
        <v>22</v>
      </c>
      <c r="AF14" s="38">
        <v>29</v>
      </c>
      <c r="AG14" s="37"/>
      <c r="AH14" s="36">
        <v>6</v>
      </c>
      <c r="AI14" s="36">
        <v>13</v>
      </c>
      <c r="AJ14" s="36">
        <v>20</v>
      </c>
      <c r="AK14" s="37">
        <v>27</v>
      </c>
      <c r="AL14" s="37">
        <v>3</v>
      </c>
      <c r="AM14" s="36">
        <v>10</v>
      </c>
      <c r="AN14" s="36">
        <v>17</v>
      </c>
      <c r="AO14" s="36">
        <v>24</v>
      </c>
      <c r="AP14" s="39"/>
      <c r="AQ14" s="37">
        <v>1</v>
      </c>
      <c r="AR14" s="36">
        <v>8</v>
      </c>
      <c r="AS14" s="36">
        <v>15</v>
      </c>
      <c r="AT14" s="36">
        <v>22</v>
      </c>
      <c r="AU14" s="287">
        <v>29</v>
      </c>
      <c r="AV14" s="38"/>
      <c r="AW14" s="37">
        <v>5</v>
      </c>
      <c r="AX14" s="36">
        <v>12</v>
      </c>
      <c r="AY14" s="36">
        <v>19</v>
      </c>
      <c r="AZ14" s="36">
        <v>26</v>
      </c>
      <c r="BA14" s="39"/>
      <c r="BB14" s="40">
        <v>2</v>
      </c>
      <c r="BC14" s="36">
        <v>9</v>
      </c>
      <c r="BD14" s="36">
        <v>16</v>
      </c>
      <c r="BE14" s="36">
        <v>23</v>
      </c>
      <c r="BF14" s="38">
        <v>30</v>
      </c>
      <c r="BG14" s="37"/>
      <c r="BH14" s="36">
        <v>7</v>
      </c>
      <c r="BI14" s="36">
        <v>14</v>
      </c>
      <c r="BJ14" s="36">
        <v>21</v>
      </c>
      <c r="BK14" s="37">
        <v>28</v>
      </c>
      <c r="BL14" s="38"/>
      <c r="BM14" s="37">
        <v>4</v>
      </c>
      <c r="BN14" s="36">
        <v>11</v>
      </c>
      <c r="BO14" s="36">
        <v>18</v>
      </c>
      <c r="BP14" s="36">
        <v>25</v>
      </c>
      <c r="BQ14" s="39"/>
      <c r="BR14" s="36">
        <v>2</v>
      </c>
      <c r="BS14" s="36">
        <v>9</v>
      </c>
      <c r="BT14" s="36">
        <v>16</v>
      </c>
      <c r="BU14" s="36">
        <v>23</v>
      </c>
      <c r="BV14" s="41">
        <v>30</v>
      </c>
      <c r="BW14" s="8"/>
      <c r="HC14" s="1"/>
      <c r="HD14" s="1"/>
      <c r="HE14" s="1"/>
    </row>
    <row r="15" spans="3:213" ht="12.75" customHeight="1" hidden="1">
      <c r="C15" s="17" t="s">
        <v>48</v>
      </c>
      <c r="D15" s="48">
        <v>160000</v>
      </c>
      <c r="E15" s="49"/>
      <c r="F15" s="19"/>
      <c r="G15" s="50"/>
      <c r="H15" s="47"/>
      <c r="I15" s="304"/>
      <c r="J15" s="515"/>
      <c r="K15" s="34" t="s">
        <v>49</v>
      </c>
      <c r="L15" s="42">
        <v>1</v>
      </c>
      <c r="M15" s="36">
        <v>8</v>
      </c>
      <c r="N15" s="36">
        <v>15</v>
      </c>
      <c r="O15" s="36">
        <v>22</v>
      </c>
      <c r="P15" s="37">
        <v>29</v>
      </c>
      <c r="Q15" s="38"/>
      <c r="R15" s="37">
        <v>5</v>
      </c>
      <c r="S15" s="36">
        <v>12</v>
      </c>
      <c r="T15" s="36">
        <v>19</v>
      </c>
      <c r="U15" s="36">
        <v>26</v>
      </c>
      <c r="V15" s="39"/>
      <c r="W15" s="37">
        <v>5</v>
      </c>
      <c r="X15" s="36">
        <v>12</v>
      </c>
      <c r="Y15" s="36">
        <v>19</v>
      </c>
      <c r="Z15" s="36">
        <v>26</v>
      </c>
      <c r="AA15" s="38"/>
      <c r="AB15" s="37">
        <v>2</v>
      </c>
      <c r="AC15" s="36">
        <v>9</v>
      </c>
      <c r="AD15" s="36">
        <v>16</v>
      </c>
      <c r="AE15" s="36">
        <v>23</v>
      </c>
      <c r="AF15" s="38">
        <v>30</v>
      </c>
      <c r="AG15" s="37"/>
      <c r="AH15" s="36">
        <v>7</v>
      </c>
      <c r="AI15" s="36">
        <v>14</v>
      </c>
      <c r="AJ15" s="36">
        <v>21</v>
      </c>
      <c r="AK15" s="37">
        <v>28</v>
      </c>
      <c r="AL15" s="37">
        <v>4</v>
      </c>
      <c r="AM15" s="36">
        <v>11</v>
      </c>
      <c r="AN15" s="36">
        <v>18</v>
      </c>
      <c r="AO15" s="36">
        <v>25</v>
      </c>
      <c r="AP15" s="39"/>
      <c r="AQ15" s="37">
        <v>2</v>
      </c>
      <c r="AR15" s="36">
        <v>9</v>
      </c>
      <c r="AS15" s="36">
        <v>16</v>
      </c>
      <c r="AT15" s="36">
        <v>23</v>
      </c>
      <c r="AU15" s="287">
        <v>30</v>
      </c>
      <c r="AV15" s="38"/>
      <c r="AW15" s="37">
        <v>6</v>
      </c>
      <c r="AX15" s="36">
        <v>13</v>
      </c>
      <c r="AY15" s="36">
        <v>20</v>
      </c>
      <c r="AZ15" s="36">
        <v>27</v>
      </c>
      <c r="BA15" s="39"/>
      <c r="BB15" s="40">
        <v>3</v>
      </c>
      <c r="BC15" s="36">
        <v>10</v>
      </c>
      <c r="BD15" s="36">
        <v>17</v>
      </c>
      <c r="BE15" s="36">
        <v>24</v>
      </c>
      <c r="BF15" s="38"/>
      <c r="BG15" s="37">
        <v>1</v>
      </c>
      <c r="BH15" s="36">
        <v>8</v>
      </c>
      <c r="BI15" s="36">
        <v>15</v>
      </c>
      <c r="BJ15" s="36">
        <v>22</v>
      </c>
      <c r="BK15" s="37">
        <v>29</v>
      </c>
      <c r="BL15" s="38"/>
      <c r="BM15" s="37">
        <v>5</v>
      </c>
      <c r="BN15" s="36">
        <v>12</v>
      </c>
      <c r="BO15" s="36">
        <v>19</v>
      </c>
      <c r="BP15" s="36">
        <v>26</v>
      </c>
      <c r="BQ15" s="39"/>
      <c r="BR15" s="36">
        <v>3</v>
      </c>
      <c r="BS15" s="36">
        <v>10</v>
      </c>
      <c r="BT15" s="36">
        <v>17</v>
      </c>
      <c r="BU15" s="36">
        <v>24</v>
      </c>
      <c r="BV15" s="41">
        <v>31</v>
      </c>
      <c r="BW15" s="8"/>
      <c r="HC15" s="1"/>
      <c r="HD15" s="1"/>
      <c r="HE15" s="1"/>
    </row>
    <row r="16" spans="3:213" ht="12.75" customHeight="1" hidden="1" thickBot="1">
      <c r="C16" s="51" t="s">
        <v>50</v>
      </c>
      <c r="D16" s="52">
        <f>I60</f>
        <v>330235</v>
      </c>
      <c r="E16" s="53"/>
      <c r="F16" s="54">
        <f>D16/D15</f>
        <v>2.06396875</v>
      </c>
      <c r="G16" s="55"/>
      <c r="H16" s="56"/>
      <c r="I16" s="305"/>
      <c r="J16" s="516"/>
      <c r="K16" s="57" t="s">
        <v>51</v>
      </c>
      <c r="L16" s="58">
        <v>2</v>
      </c>
      <c r="M16" s="59">
        <v>9</v>
      </c>
      <c r="N16" s="59">
        <v>16</v>
      </c>
      <c r="O16" s="59">
        <v>23</v>
      </c>
      <c r="P16" s="60">
        <v>30</v>
      </c>
      <c r="Q16" s="61"/>
      <c r="R16" s="60">
        <v>6</v>
      </c>
      <c r="S16" s="59">
        <v>13</v>
      </c>
      <c r="T16" s="59">
        <v>20</v>
      </c>
      <c r="U16" s="59">
        <v>27</v>
      </c>
      <c r="V16" s="62"/>
      <c r="W16" s="60">
        <v>6</v>
      </c>
      <c r="X16" s="59">
        <v>13</v>
      </c>
      <c r="Y16" s="59">
        <v>20</v>
      </c>
      <c r="Z16" s="59">
        <v>27</v>
      </c>
      <c r="AA16" s="61"/>
      <c r="AB16" s="60">
        <v>3</v>
      </c>
      <c r="AC16" s="59">
        <v>10</v>
      </c>
      <c r="AD16" s="59">
        <v>17</v>
      </c>
      <c r="AE16" s="59">
        <v>24</v>
      </c>
      <c r="AF16" s="61"/>
      <c r="AG16" s="60">
        <v>1</v>
      </c>
      <c r="AH16" s="59">
        <v>8</v>
      </c>
      <c r="AI16" s="59">
        <v>15</v>
      </c>
      <c r="AJ16" s="59">
        <v>22</v>
      </c>
      <c r="AK16" s="60">
        <v>29</v>
      </c>
      <c r="AL16" s="60">
        <v>5</v>
      </c>
      <c r="AM16" s="59">
        <v>12</v>
      </c>
      <c r="AN16" s="59">
        <v>19</v>
      </c>
      <c r="AO16" s="59">
        <v>26</v>
      </c>
      <c r="AP16" s="62"/>
      <c r="AQ16" s="60">
        <v>3</v>
      </c>
      <c r="AR16" s="59">
        <v>10</v>
      </c>
      <c r="AS16" s="59">
        <v>17</v>
      </c>
      <c r="AT16" s="59">
        <v>24</v>
      </c>
      <c r="AU16" s="288">
        <v>31</v>
      </c>
      <c r="AV16" s="61"/>
      <c r="AW16" s="60">
        <v>7</v>
      </c>
      <c r="AX16" s="59">
        <v>14</v>
      </c>
      <c r="AY16" s="59">
        <v>21</v>
      </c>
      <c r="AZ16" s="59">
        <v>28</v>
      </c>
      <c r="BA16" s="62"/>
      <c r="BB16" s="63">
        <v>4</v>
      </c>
      <c r="BC16" s="64">
        <v>11</v>
      </c>
      <c r="BD16" s="64">
        <v>18</v>
      </c>
      <c r="BE16" s="64">
        <v>25</v>
      </c>
      <c r="BF16" s="65"/>
      <c r="BG16" s="60">
        <v>2</v>
      </c>
      <c r="BH16" s="59">
        <v>9</v>
      </c>
      <c r="BI16" s="59">
        <v>16</v>
      </c>
      <c r="BJ16" s="59">
        <v>23</v>
      </c>
      <c r="BK16" s="60">
        <v>30</v>
      </c>
      <c r="BL16" s="61"/>
      <c r="BM16" s="60">
        <v>6</v>
      </c>
      <c r="BN16" s="59">
        <v>13</v>
      </c>
      <c r="BO16" s="59">
        <v>20</v>
      </c>
      <c r="BP16" s="59">
        <v>27</v>
      </c>
      <c r="BQ16" s="62"/>
      <c r="BR16" s="59">
        <v>4</v>
      </c>
      <c r="BS16" s="59">
        <v>11</v>
      </c>
      <c r="BT16" s="59">
        <v>18</v>
      </c>
      <c r="BU16" s="59">
        <v>25</v>
      </c>
      <c r="BV16" s="66">
        <v>1</v>
      </c>
      <c r="BW16" s="8"/>
      <c r="HC16" s="1"/>
      <c r="HD16" s="1"/>
      <c r="HE16" s="1"/>
    </row>
    <row r="17" spans="1:213" ht="3" customHeight="1" hidden="1" thickBot="1">
      <c r="A17" s="67"/>
      <c r="B17" s="8"/>
      <c r="C17" s="68"/>
      <c r="D17" s="69"/>
      <c r="E17" s="69"/>
      <c r="F17" s="70"/>
      <c r="G17" s="71"/>
      <c r="H17" s="69"/>
      <c r="I17" s="306"/>
      <c r="J17" s="72"/>
      <c r="K17" s="73"/>
      <c r="L17" s="74">
        <v>14</v>
      </c>
      <c r="M17" s="75"/>
      <c r="N17" s="75"/>
      <c r="O17" s="75"/>
      <c r="P17" s="75"/>
      <c r="Q17" s="76"/>
      <c r="R17" s="77"/>
      <c r="S17" s="77"/>
      <c r="T17" s="77"/>
      <c r="U17" s="77">
        <v>3</v>
      </c>
      <c r="V17" s="77"/>
      <c r="W17" s="75"/>
      <c r="X17" s="75"/>
      <c r="Y17" s="75"/>
      <c r="Z17" s="75"/>
      <c r="AA17" s="78">
        <v>1</v>
      </c>
      <c r="AB17" s="77">
        <v>1</v>
      </c>
      <c r="AC17" s="77"/>
      <c r="AD17" s="77"/>
      <c r="AE17" s="77"/>
      <c r="AF17" s="79"/>
      <c r="AG17" s="75"/>
      <c r="AH17" s="75"/>
      <c r="AI17" s="75"/>
      <c r="AJ17" s="75"/>
      <c r="AK17" s="75"/>
      <c r="AL17" s="77"/>
      <c r="AM17" s="77"/>
      <c r="AN17" s="77">
        <v>17</v>
      </c>
      <c r="AO17" s="77"/>
      <c r="AP17" s="79"/>
      <c r="AQ17" s="75"/>
      <c r="AR17" s="75"/>
      <c r="AS17" s="75"/>
      <c r="AT17" s="75"/>
      <c r="AU17" s="75"/>
      <c r="AV17" s="76"/>
      <c r="AW17" s="77"/>
      <c r="AX17" s="77"/>
      <c r="AY17" s="77"/>
      <c r="AZ17" s="77"/>
      <c r="BA17" s="79"/>
      <c r="BB17" s="80"/>
      <c r="BC17" s="81">
        <v>1</v>
      </c>
      <c r="BD17" s="81"/>
      <c r="BE17" s="81"/>
      <c r="BF17" s="76"/>
      <c r="BG17" s="77"/>
      <c r="BH17" s="77"/>
      <c r="BI17" s="77"/>
      <c r="BJ17" s="77"/>
      <c r="BK17" s="77"/>
      <c r="BL17" s="78"/>
      <c r="BM17" s="75"/>
      <c r="BN17" s="75"/>
      <c r="BO17" s="75"/>
      <c r="BP17" s="75"/>
      <c r="BQ17" s="75"/>
      <c r="BR17" s="77">
        <v>9</v>
      </c>
      <c r="BS17" s="77"/>
      <c r="BT17" s="77"/>
      <c r="BU17" s="77"/>
      <c r="BV17" s="82"/>
      <c r="BW17" s="8"/>
      <c r="HC17" s="1"/>
      <c r="HD17" s="1"/>
      <c r="HE17" s="1"/>
    </row>
    <row r="18" spans="1:213" ht="12.75">
      <c r="A18" s="67"/>
      <c r="B18" s="8"/>
      <c r="C18" s="83" t="s">
        <v>0</v>
      </c>
      <c r="D18" s="84" t="s">
        <v>52</v>
      </c>
      <c r="E18" s="84" t="s">
        <v>53</v>
      </c>
      <c r="F18" s="85" t="s">
        <v>54</v>
      </c>
      <c r="G18" s="86" t="s">
        <v>55</v>
      </c>
      <c r="H18" s="84" t="s">
        <v>56</v>
      </c>
      <c r="I18" s="307" t="s">
        <v>55</v>
      </c>
      <c r="J18" s="87" t="s">
        <v>57</v>
      </c>
      <c r="K18" s="88" t="s">
        <v>58</v>
      </c>
      <c r="L18" s="89">
        <v>52</v>
      </c>
      <c r="M18" s="90">
        <v>1</v>
      </c>
      <c r="N18" s="90">
        <v>2</v>
      </c>
      <c r="O18" s="90">
        <v>3</v>
      </c>
      <c r="P18" s="91">
        <v>4</v>
      </c>
      <c r="Q18" s="279">
        <v>5</v>
      </c>
      <c r="R18" s="282">
        <v>5</v>
      </c>
      <c r="S18" s="90">
        <v>6</v>
      </c>
      <c r="T18" s="90">
        <v>7</v>
      </c>
      <c r="U18" s="90">
        <v>8</v>
      </c>
      <c r="V18" s="93">
        <v>9</v>
      </c>
      <c r="W18" s="91">
        <v>9</v>
      </c>
      <c r="X18" s="90">
        <v>10</v>
      </c>
      <c r="Y18" s="90">
        <v>11</v>
      </c>
      <c r="Z18" s="90">
        <v>12</v>
      </c>
      <c r="AA18" s="92">
        <v>13</v>
      </c>
      <c r="AB18" s="91">
        <v>13</v>
      </c>
      <c r="AC18" s="90">
        <v>14</v>
      </c>
      <c r="AD18" s="90">
        <v>15</v>
      </c>
      <c r="AE18" s="90">
        <v>16</v>
      </c>
      <c r="AF18" s="92">
        <v>17</v>
      </c>
      <c r="AG18" s="282">
        <v>18</v>
      </c>
      <c r="AH18" s="90">
        <v>19</v>
      </c>
      <c r="AI18" s="90">
        <v>20</v>
      </c>
      <c r="AJ18" s="90">
        <v>21</v>
      </c>
      <c r="AK18" s="92">
        <v>22</v>
      </c>
      <c r="AL18" s="91">
        <v>22</v>
      </c>
      <c r="AM18" s="90">
        <v>23</v>
      </c>
      <c r="AN18" s="90">
        <v>24</v>
      </c>
      <c r="AO18" s="90">
        <v>25</v>
      </c>
      <c r="AP18" s="93">
        <v>26</v>
      </c>
      <c r="AQ18" s="91">
        <v>26</v>
      </c>
      <c r="AR18" s="90">
        <v>27</v>
      </c>
      <c r="AS18" s="90">
        <v>28</v>
      </c>
      <c r="AT18" s="90">
        <v>29</v>
      </c>
      <c r="AU18" s="279">
        <v>30</v>
      </c>
      <c r="AV18" s="92">
        <v>31</v>
      </c>
      <c r="AW18" s="91">
        <v>31</v>
      </c>
      <c r="AX18" s="90">
        <v>32</v>
      </c>
      <c r="AY18" s="90">
        <v>33</v>
      </c>
      <c r="AZ18" s="90">
        <v>34</v>
      </c>
      <c r="BA18" s="93">
        <v>35</v>
      </c>
      <c r="BB18" s="94">
        <v>35</v>
      </c>
      <c r="BC18" s="90">
        <v>36</v>
      </c>
      <c r="BD18" s="90">
        <v>37</v>
      </c>
      <c r="BE18" s="90">
        <v>38</v>
      </c>
      <c r="BF18" s="92">
        <v>39</v>
      </c>
      <c r="BG18" s="91">
        <v>39</v>
      </c>
      <c r="BH18" s="90">
        <v>40</v>
      </c>
      <c r="BI18" s="90">
        <v>41</v>
      </c>
      <c r="BJ18" s="90">
        <v>42</v>
      </c>
      <c r="BK18" s="91">
        <v>43</v>
      </c>
      <c r="BL18" s="92">
        <v>44</v>
      </c>
      <c r="BM18" s="91">
        <v>44</v>
      </c>
      <c r="BN18" s="90">
        <v>45</v>
      </c>
      <c r="BO18" s="90">
        <v>46</v>
      </c>
      <c r="BP18" s="90">
        <v>47</v>
      </c>
      <c r="BQ18" s="93">
        <v>48</v>
      </c>
      <c r="BR18" s="90">
        <v>48</v>
      </c>
      <c r="BS18" s="90">
        <v>49</v>
      </c>
      <c r="BT18" s="90">
        <v>50</v>
      </c>
      <c r="BU18" s="90">
        <v>51</v>
      </c>
      <c r="BV18" s="95">
        <v>52</v>
      </c>
      <c r="BW18" s="8"/>
      <c r="HC18" s="1"/>
      <c r="HD18" s="1"/>
      <c r="HE18" s="1"/>
    </row>
    <row r="19" spans="1:213" ht="12.75">
      <c r="A19" s="67"/>
      <c r="B19" s="8"/>
      <c r="C19" s="96"/>
      <c r="D19" s="97"/>
      <c r="E19" s="97" t="s">
        <v>59</v>
      </c>
      <c r="F19" s="98" t="s">
        <v>60</v>
      </c>
      <c r="G19" s="99"/>
      <c r="H19" s="97"/>
      <c r="I19" s="308" t="s">
        <v>61</v>
      </c>
      <c r="J19" s="72" t="s">
        <v>62</v>
      </c>
      <c r="K19" s="72" t="s">
        <v>62</v>
      </c>
      <c r="L19" s="100">
        <v>26</v>
      </c>
      <c r="M19" s="101">
        <f>+L20+1</f>
        <v>2</v>
      </c>
      <c r="N19" s="101">
        <f>+M20+1</f>
        <v>9</v>
      </c>
      <c r="O19" s="101">
        <f>+N20+1</f>
        <v>16</v>
      </c>
      <c r="P19" s="101">
        <f>+O20+1</f>
        <v>23</v>
      </c>
      <c r="Q19" s="280">
        <v>30</v>
      </c>
      <c r="R19" s="283">
        <v>1</v>
      </c>
      <c r="S19" s="101">
        <v>6</v>
      </c>
      <c r="T19" s="101">
        <f>+S19+7</f>
        <v>13</v>
      </c>
      <c r="U19" s="101">
        <f>+T19+7</f>
        <v>20</v>
      </c>
      <c r="V19" s="104">
        <v>27</v>
      </c>
      <c r="W19" s="102">
        <v>1</v>
      </c>
      <c r="X19" s="101">
        <v>6</v>
      </c>
      <c r="Y19" s="101">
        <v>13</v>
      </c>
      <c r="Z19" s="101">
        <v>20</v>
      </c>
      <c r="AA19" s="103">
        <v>27</v>
      </c>
      <c r="AB19" s="102">
        <v>1</v>
      </c>
      <c r="AC19" s="101">
        <f>+AB20+1</f>
        <v>3</v>
      </c>
      <c r="AD19" s="101">
        <f>+AC20+1</f>
        <v>10</v>
      </c>
      <c r="AE19" s="101">
        <f>+AD20+1</f>
        <v>17</v>
      </c>
      <c r="AF19" s="101">
        <f>+AE20+1</f>
        <v>24</v>
      </c>
      <c r="AG19" s="102">
        <v>1</v>
      </c>
      <c r="AH19" s="101">
        <v>8</v>
      </c>
      <c r="AI19" s="101">
        <v>15</v>
      </c>
      <c r="AJ19" s="101">
        <v>22</v>
      </c>
      <c r="AK19" s="103">
        <v>29</v>
      </c>
      <c r="AL19" s="102">
        <v>1</v>
      </c>
      <c r="AM19" s="101">
        <v>5</v>
      </c>
      <c r="AN19" s="101">
        <v>12</v>
      </c>
      <c r="AO19" s="101">
        <v>19</v>
      </c>
      <c r="AP19" s="104">
        <v>26</v>
      </c>
      <c r="AQ19" s="102">
        <v>1</v>
      </c>
      <c r="AR19" s="101">
        <v>3</v>
      </c>
      <c r="AS19" s="101">
        <v>10</v>
      </c>
      <c r="AT19" s="101">
        <v>17</v>
      </c>
      <c r="AU19" s="280">
        <v>24</v>
      </c>
      <c r="AV19" s="103">
        <v>31</v>
      </c>
      <c r="AW19" s="102">
        <v>1</v>
      </c>
      <c r="AX19" s="101">
        <v>7</v>
      </c>
      <c r="AY19" s="101">
        <v>14</v>
      </c>
      <c r="AZ19" s="101">
        <v>21</v>
      </c>
      <c r="BA19" s="104">
        <v>28</v>
      </c>
      <c r="BB19" s="105">
        <v>1</v>
      </c>
      <c r="BC19" s="101">
        <v>4</v>
      </c>
      <c r="BD19" s="101">
        <v>11</v>
      </c>
      <c r="BE19" s="101">
        <v>18</v>
      </c>
      <c r="BF19" s="103">
        <v>25</v>
      </c>
      <c r="BG19" s="102">
        <v>1</v>
      </c>
      <c r="BH19" s="101">
        <v>2</v>
      </c>
      <c r="BI19" s="101">
        <v>9</v>
      </c>
      <c r="BJ19" s="101">
        <v>16</v>
      </c>
      <c r="BK19" s="102">
        <v>23</v>
      </c>
      <c r="BL19" s="103">
        <v>30</v>
      </c>
      <c r="BM19" s="102">
        <v>1</v>
      </c>
      <c r="BN19" s="101">
        <v>6</v>
      </c>
      <c r="BO19" s="101">
        <v>13</v>
      </c>
      <c r="BP19" s="101">
        <v>20</v>
      </c>
      <c r="BQ19" s="104">
        <v>27</v>
      </c>
      <c r="BR19" s="101">
        <v>1</v>
      </c>
      <c r="BS19" s="101">
        <v>4</v>
      </c>
      <c r="BT19" s="101">
        <v>11</v>
      </c>
      <c r="BU19" s="101">
        <v>18</v>
      </c>
      <c r="BV19" s="106">
        <v>25</v>
      </c>
      <c r="BW19" s="8"/>
      <c r="HC19" s="1"/>
      <c r="HD19" s="1"/>
      <c r="HE19" s="1"/>
    </row>
    <row r="20" spans="1:213" ht="14.25" thickBot="1">
      <c r="A20" s="67"/>
      <c r="B20" s="8"/>
      <c r="C20" s="107"/>
      <c r="D20" s="108"/>
      <c r="E20" s="108"/>
      <c r="F20" s="109" t="s">
        <v>65</v>
      </c>
      <c r="G20" s="110" t="s">
        <v>63</v>
      </c>
      <c r="H20" s="108"/>
      <c r="I20" s="309" t="s">
        <v>63</v>
      </c>
      <c r="J20" s="111"/>
      <c r="K20" s="111"/>
      <c r="L20" s="112">
        <v>1</v>
      </c>
      <c r="M20" s="113">
        <f>+L20+7</f>
        <v>8</v>
      </c>
      <c r="N20" s="113">
        <f>+M20+7</f>
        <v>15</v>
      </c>
      <c r="O20" s="113">
        <f>+N20+7</f>
        <v>22</v>
      </c>
      <c r="P20" s="113">
        <f>+O20+7</f>
        <v>29</v>
      </c>
      <c r="Q20" s="281">
        <v>31</v>
      </c>
      <c r="R20" s="284">
        <v>5</v>
      </c>
      <c r="S20" s="113">
        <f>+R20+7</f>
        <v>12</v>
      </c>
      <c r="T20" s="113">
        <f>+S20+7</f>
        <v>19</v>
      </c>
      <c r="U20" s="113">
        <f>+T20+7</f>
        <v>26</v>
      </c>
      <c r="V20" s="116">
        <v>28</v>
      </c>
      <c r="W20" s="114">
        <v>5</v>
      </c>
      <c r="X20" s="113">
        <v>12</v>
      </c>
      <c r="Y20" s="113">
        <v>19</v>
      </c>
      <c r="Z20" s="113">
        <v>26</v>
      </c>
      <c r="AA20" s="115">
        <v>31</v>
      </c>
      <c r="AB20" s="114">
        <v>2</v>
      </c>
      <c r="AC20" s="113">
        <f>+AB20+7</f>
        <v>9</v>
      </c>
      <c r="AD20" s="113">
        <f>+AC20+7</f>
        <v>16</v>
      </c>
      <c r="AE20" s="113">
        <f>+AD20+7</f>
        <v>23</v>
      </c>
      <c r="AF20" s="113">
        <f>+AE20+7</f>
        <v>30</v>
      </c>
      <c r="AG20" s="114">
        <v>7</v>
      </c>
      <c r="AH20" s="113">
        <v>14</v>
      </c>
      <c r="AI20" s="113">
        <v>21</v>
      </c>
      <c r="AJ20" s="113">
        <v>28</v>
      </c>
      <c r="AK20" s="115">
        <v>31</v>
      </c>
      <c r="AL20" s="114">
        <v>4</v>
      </c>
      <c r="AM20" s="113">
        <v>11</v>
      </c>
      <c r="AN20" s="113">
        <v>18</v>
      </c>
      <c r="AO20" s="113">
        <v>25</v>
      </c>
      <c r="AP20" s="116">
        <v>30</v>
      </c>
      <c r="AQ20" s="114">
        <v>2</v>
      </c>
      <c r="AR20" s="113">
        <v>9</v>
      </c>
      <c r="AS20" s="113">
        <v>16</v>
      </c>
      <c r="AT20" s="113">
        <v>23</v>
      </c>
      <c r="AU20" s="281">
        <v>30</v>
      </c>
      <c r="AV20" s="115">
        <v>31</v>
      </c>
      <c r="AW20" s="114">
        <v>6</v>
      </c>
      <c r="AX20" s="113">
        <v>13</v>
      </c>
      <c r="AY20" s="113">
        <v>20</v>
      </c>
      <c r="AZ20" s="113">
        <v>27</v>
      </c>
      <c r="BA20" s="116">
        <v>31</v>
      </c>
      <c r="BB20" s="117">
        <v>3</v>
      </c>
      <c r="BC20" s="113">
        <v>10</v>
      </c>
      <c r="BD20" s="113">
        <v>17</v>
      </c>
      <c r="BE20" s="113">
        <v>24</v>
      </c>
      <c r="BF20" s="115">
        <v>30</v>
      </c>
      <c r="BG20" s="114">
        <v>1</v>
      </c>
      <c r="BH20" s="113">
        <v>8</v>
      </c>
      <c r="BI20" s="113">
        <v>15</v>
      </c>
      <c r="BJ20" s="113">
        <v>22</v>
      </c>
      <c r="BK20" s="114">
        <v>29</v>
      </c>
      <c r="BL20" s="115">
        <v>31</v>
      </c>
      <c r="BM20" s="114">
        <v>5</v>
      </c>
      <c r="BN20" s="113">
        <v>12</v>
      </c>
      <c r="BO20" s="113">
        <v>19</v>
      </c>
      <c r="BP20" s="113">
        <v>26</v>
      </c>
      <c r="BQ20" s="116">
        <v>30</v>
      </c>
      <c r="BR20" s="113">
        <v>3</v>
      </c>
      <c r="BS20" s="113">
        <v>10</v>
      </c>
      <c r="BT20" s="113">
        <v>17</v>
      </c>
      <c r="BU20" s="113">
        <v>24</v>
      </c>
      <c r="BV20" s="118">
        <v>31</v>
      </c>
      <c r="BW20" s="8"/>
      <c r="HC20" s="1"/>
      <c r="HD20" s="1"/>
      <c r="HE20" s="1"/>
    </row>
    <row r="21" spans="1:213" ht="3" customHeight="1" hidden="1">
      <c r="A21" s="67"/>
      <c r="B21" s="8"/>
      <c r="C21" s="119"/>
      <c r="D21" s="21"/>
      <c r="E21" s="21"/>
      <c r="F21" s="120"/>
      <c r="G21" s="121"/>
      <c r="H21" s="21"/>
      <c r="I21" s="310"/>
      <c r="J21" s="122"/>
      <c r="K21" s="122"/>
      <c r="L21" s="123"/>
      <c r="M21" s="123"/>
      <c r="N21" s="123"/>
      <c r="O21" s="123"/>
      <c r="P21" s="123"/>
      <c r="Q21" s="124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  <c r="AC21" s="123"/>
      <c r="AD21" s="123"/>
      <c r="AE21" s="123"/>
      <c r="AF21" s="125"/>
      <c r="AG21" s="123"/>
      <c r="AH21" s="123"/>
      <c r="AI21" s="123"/>
      <c r="AJ21" s="123"/>
      <c r="AK21" s="125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4"/>
      <c r="AW21" s="123"/>
      <c r="AX21" s="123"/>
      <c r="AY21" s="123"/>
      <c r="AZ21" s="123"/>
      <c r="BA21" s="125"/>
      <c r="BB21" s="126"/>
      <c r="BC21" s="127"/>
      <c r="BD21" s="127"/>
      <c r="BE21" s="127"/>
      <c r="BF21" s="124"/>
      <c r="BG21" s="123"/>
      <c r="BH21" s="123"/>
      <c r="BI21" s="123"/>
      <c r="BJ21" s="123"/>
      <c r="BK21" s="123"/>
      <c r="BL21" s="124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8"/>
      <c r="HC21" s="1"/>
      <c r="HD21" s="1"/>
      <c r="HE21" s="1"/>
    </row>
    <row r="22" spans="1:213" ht="13.5" customHeight="1" thickBot="1">
      <c r="A22" s="67"/>
      <c r="B22" s="8"/>
      <c r="C22" s="250" t="s">
        <v>6</v>
      </c>
      <c r="D22" s="243"/>
      <c r="E22" s="243"/>
      <c r="F22" s="244"/>
      <c r="G22" s="245"/>
      <c r="H22" s="243"/>
      <c r="I22" s="311"/>
      <c r="J22" s="246"/>
      <c r="K22" s="247"/>
      <c r="L22" s="323"/>
      <c r="M22" s="323"/>
      <c r="N22" s="323"/>
      <c r="O22" s="323"/>
      <c r="P22" s="323"/>
      <c r="Q22" s="324"/>
      <c r="R22" s="323"/>
      <c r="S22" s="323"/>
      <c r="T22" s="323"/>
      <c r="U22" s="323"/>
      <c r="V22" s="325"/>
      <c r="W22" s="323"/>
      <c r="X22" s="323"/>
      <c r="Y22" s="323"/>
      <c r="Z22" s="323"/>
      <c r="AA22" s="324"/>
      <c r="AB22" s="323"/>
      <c r="AC22" s="323"/>
      <c r="AD22" s="323"/>
      <c r="AE22" s="323"/>
      <c r="AF22" s="324"/>
      <c r="AG22" s="323"/>
      <c r="AH22" s="323"/>
      <c r="AI22" s="323"/>
      <c r="AJ22" s="323"/>
      <c r="AK22" s="324"/>
      <c r="AL22" s="323"/>
      <c r="AM22" s="323"/>
      <c r="AN22" s="323"/>
      <c r="AO22" s="323"/>
      <c r="AP22" s="325"/>
      <c r="AQ22" s="323"/>
      <c r="AR22" s="323"/>
      <c r="AS22" s="323"/>
      <c r="AT22" s="323"/>
      <c r="AU22" s="323"/>
      <c r="AV22" s="326"/>
      <c r="AW22" s="323"/>
      <c r="AX22" s="323"/>
      <c r="AY22" s="323"/>
      <c r="AZ22" s="323"/>
      <c r="BA22" s="324"/>
      <c r="BB22" s="323"/>
      <c r="BC22" s="323"/>
      <c r="BD22" s="323"/>
      <c r="BE22" s="323"/>
      <c r="BF22" s="324"/>
      <c r="BG22" s="323"/>
      <c r="BH22" s="323"/>
      <c r="BI22" s="323"/>
      <c r="BJ22" s="323"/>
      <c r="BK22" s="323"/>
      <c r="BL22" s="324"/>
      <c r="BM22" s="323"/>
      <c r="BN22" s="323"/>
      <c r="BO22" s="323"/>
      <c r="BP22" s="323"/>
      <c r="BQ22" s="325"/>
      <c r="BR22" s="323"/>
      <c r="BS22" s="323"/>
      <c r="BT22" s="323"/>
      <c r="BU22" s="323"/>
      <c r="BV22" s="327"/>
      <c r="BW22" s="8"/>
      <c r="HC22" s="1"/>
      <c r="HD22" s="1"/>
      <c r="HE22" s="1"/>
    </row>
    <row r="23" spans="1:210" s="37" customFormat="1" ht="13.5" customHeight="1">
      <c r="A23" s="128"/>
      <c r="B23" s="138"/>
      <c r="C23" s="239" t="s">
        <v>1</v>
      </c>
      <c r="D23" s="166" t="s">
        <v>66</v>
      </c>
      <c r="E23" s="238" t="s">
        <v>20</v>
      </c>
      <c r="F23" s="175"/>
      <c r="G23" s="240">
        <f>4640*1.025</f>
        <v>4756</v>
      </c>
      <c r="H23" s="167">
        <f>COUNTA(L23:BV23)</f>
        <v>0</v>
      </c>
      <c r="I23" s="312">
        <f>G23*H23</f>
        <v>0</v>
      </c>
      <c r="J23" s="241"/>
      <c r="K23" s="242"/>
      <c r="L23" s="129"/>
      <c r="M23" s="130"/>
      <c r="N23" s="130"/>
      <c r="O23" s="130"/>
      <c r="P23" s="131"/>
      <c r="Q23" s="132"/>
      <c r="R23" s="133"/>
      <c r="S23" s="130"/>
      <c r="T23" s="130"/>
      <c r="U23" s="130"/>
      <c r="V23" s="132"/>
      <c r="W23" s="133"/>
      <c r="X23" s="130"/>
      <c r="Y23" s="130"/>
      <c r="Z23" s="130"/>
      <c r="AA23" s="132"/>
      <c r="AB23" s="134"/>
      <c r="AC23" s="135"/>
      <c r="AD23" s="135"/>
      <c r="AE23" s="130"/>
      <c r="AF23" s="132"/>
      <c r="AG23" s="134"/>
      <c r="AH23" s="135"/>
      <c r="AI23" s="130"/>
      <c r="AJ23" s="130"/>
      <c r="AK23" s="132"/>
      <c r="AL23" s="134"/>
      <c r="AM23" s="130"/>
      <c r="AN23" s="130"/>
      <c r="AO23" s="130"/>
      <c r="AP23" s="132"/>
      <c r="AQ23" s="134"/>
      <c r="AR23" s="130"/>
      <c r="AS23" s="130"/>
      <c r="AT23" s="130"/>
      <c r="AU23" s="131"/>
      <c r="AV23" s="132"/>
      <c r="AW23" s="134"/>
      <c r="AX23" s="130"/>
      <c r="AY23" s="130"/>
      <c r="AZ23" s="130"/>
      <c r="BA23" s="132"/>
      <c r="BB23" s="133"/>
      <c r="BC23" s="130"/>
      <c r="BD23" s="130"/>
      <c r="BE23" s="130"/>
      <c r="BF23" s="132"/>
      <c r="BG23" s="134"/>
      <c r="BH23" s="135"/>
      <c r="BI23" s="130"/>
      <c r="BJ23" s="130"/>
      <c r="BK23" s="131"/>
      <c r="BL23" s="132"/>
      <c r="BM23" s="133"/>
      <c r="BN23" s="130"/>
      <c r="BO23" s="130"/>
      <c r="BP23" s="130"/>
      <c r="BQ23" s="132"/>
      <c r="BR23" s="134"/>
      <c r="BS23" s="130"/>
      <c r="BT23" s="130"/>
      <c r="BU23" s="130"/>
      <c r="BV23" s="136"/>
      <c r="BW23" s="137"/>
      <c r="BX23" s="137"/>
      <c r="BY23" s="137"/>
      <c r="BZ23" s="137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</row>
    <row r="24" spans="1:210" s="37" customFormat="1" ht="13.5" customHeight="1">
      <c r="A24" s="128"/>
      <c r="B24" s="138"/>
      <c r="C24" s="253" t="s">
        <v>5</v>
      </c>
      <c r="D24" s="238" t="s">
        <v>66</v>
      </c>
      <c r="E24" s="198" t="s">
        <v>11</v>
      </c>
      <c r="F24" s="141"/>
      <c r="G24" s="254">
        <f>6400*1.025</f>
        <v>6559.999999999999</v>
      </c>
      <c r="H24" s="255">
        <f>COUNTA(L24:BV24)</f>
        <v>2</v>
      </c>
      <c r="I24" s="313">
        <f>G24*H24</f>
        <v>13119.999999999998</v>
      </c>
      <c r="J24" s="144"/>
      <c r="K24" s="145"/>
      <c r="L24" s="338"/>
      <c r="M24" s="329"/>
      <c r="N24" s="329"/>
      <c r="O24" s="329"/>
      <c r="P24" s="333"/>
      <c r="Q24" s="331"/>
      <c r="R24" s="330"/>
      <c r="S24" s="329"/>
      <c r="T24" s="329"/>
      <c r="U24" s="329"/>
      <c r="V24" s="331"/>
      <c r="W24" s="339" t="s">
        <v>87</v>
      </c>
      <c r="X24" s="340"/>
      <c r="Y24" s="340"/>
      <c r="Z24" s="340"/>
      <c r="AA24" s="341"/>
      <c r="AB24" s="342"/>
      <c r="AC24" s="340"/>
      <c r="AD24" s="340"/>
      <c r="AE24" s="329"/>
      <c r="AF24" s="331"/>
      <c r="AG24" s="330"/>
      <c r="AH24" s="329"/>
      <c r="AI24" s="329"/>
      <c r="AJ24" s="329"/>
      <c r="AK24" s="331"/>
      <c r="AL24" s="330"/>
      <c r="AM24" s="329"/>
      <c r="AN24" s="329"/>
      <c r="AO24" s="329"/>
      <c r="AP24" s="341"/>
      <c r="AQ24" s="330"/>
      <c r="AR24" s="329"/>
      <c r="AS24" s="329"/>
      <c r="AT24" s="329"/>
      <c r="AU24" s="333"/>
      <c r="AV24" s="331"/>
      <c r="AW24" s="330"/>
      <c r="AX24" s="329"/>
      <c r="AY24" s="329"/>
      <c r="AZ24" s="329"/>
      <c r="BA24" s="331"/>
      <c r="BB24" s="343" t="s">
        <v>87</v>
      </c>
      <c r="BC24" s="329"/>
      <c r="BD24" s="340"/>
      <c r="BE24" s="329"/>
      <c r="BF24" s="341"/>
      <c r="BG24" s="330"/>
      <c r="BH24" s="329"/>
      <c r="BI24" s="329"/>
      <c r="BJ24" s="340"/>
      <c r="BK24" s="333"/>
      <c r="BL24" s="331"/>
      <c r="BM24" s="330"/>
      <c r="BN24" s="329"/>
      <c r="BO24" s="340"/>
      <c r="BP24" s="329"/>
      <c r="BQ24" s="331"/>
      <c r="BR24" s="330"/>
      <c r="BS24" s="329"/>
      <c r="BT24" s="340"/>
      <c r="BU24" s="329"/>
      <c r="BV24" s="344"/>
      <c r="BW24" s="137"/>
      <c r="BX24" s="137"/>
      <c r="BY24" s="137"/>
      <c r="BZ24" s="137"/>
      <c r="CA24" s="137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</row>
    <row r="25" spans="1:210" s="37" customFormat="1" ht="13.5" customHeight="1">
      <c r="A25" s="128"/>
      <c r="B25" s="138"/>
      <c r="C25" s="250" t="s">
        <v>7</v>
      </c>
      <c r="D25" s="256"/>
      <c r="E25" s="256"/>
      <c r="F25" s="257"/>
      <c r="G25" s="258"/>
      <c r="H25" s="259"/>
      <c r="I25" s="314"/>
      <c r="J25" s="144"/>
      <c r="K25" s="145"/>
      <c r="L25" s="250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352"/>
      <c r="Y25" s="352"/>
      <c r="Z25" s="352"/>
      <c r="AA25" s="352"/>
      <c r="AB25" s="352"/>
      <c r="AC25" s="352"/>
      <c r="AD25" s="352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2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2"/>
      <c r="BE25" s="351"/>
      <c r="BF25" s="352"/>
      <c r="BG25" s="351"/>
      <c r="BH25" s="351"/>
      <c r="BI25" s="351"/>
      <c r="BJ25" s="352"/>
      <c r="BK25" s="351"/>
      <c r="BL25" s="351"/>
      <c r="BM25" s="351"/>
      <c r="BN25" s="351"/>
      <c r="BO25" s="352"/>
      <c r="BP25" s="351"/>
      <c r="BQ25" s="351"/>
      <c r="BR25" s="351"/>
      <c r="BS25" s="351"/>
      <c r="BT25" s="352"/>
      <c r="BU25" s="351"/>
      <c r="BV25" s="353"/>
      <c r="BW25" s="137"/>
      <c r="BX25" s="137"/>
      <c r="BY25" s="137"/>
      <c r="BZ25" s="137"/>
      <c r="CA25" s="137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</row>
    <row r="26" spans="1:210" s="37" customFormat="1" ht="13.5" customHeight="1">
      <c r="A26" s="128"/>
      <c r="B26" s="138"/>
      <c r="C26" s="164" t="s">
        <v>100</v>
      </c>
      <c r="D26" s="140" t="s">
        <v>66</v>
      </c>
      <c r="E26" s="140" t="s">
        <v>20</v>
      </c>
      <c r="F26" s="155"/>
      <c r="G26" s="142">
        <f>5280*1.025</f>
        <v>5411.999999999999</v>
      </c>
      <c r="H26" s="143">
        <f aca="true" t="shared" si="0" ref="H26:H35">COUNTA(L26:BV26)</f>
        <v>3</v>
      </c>
      <c r="I26" s="316">
        <f aca="true" t="shared" si="1" ref="I26:I34">G26*H26</f>
        <v>16235.999999999996</v>
      </c>
      <c r="J26" s="144"/>
      <c r="K26" s="145"/>
      <c r="L26" s="170"/>
      <c r="M26" s="159"/>
      <c r="N26" s="159"/>
      <c r="O26" s="159"/>
      <c r="P26" s="156"/>
      <c r="Q26" s="157"/>
      <c r="R26" s="158"/>
      <c r="S26" s="159"/>
      <c r="T26" s="159"/>
      <c r="U26" s="159"/>
      <c r="V26" s="157"/>
      <c r="W26" s="158"/>
      <c r="X26" s="296" t="s">
        <v>87</v>
      </c>
      <c r="Y26" s="160"/>
      <c r="Z26" s="160"/>
      <c r="AA26" s="171"/>
      <c r="AB26" s="172"/>
      <c r="AC26" s="160"/>
      <c r="AD26" s="296" t="s">
        <v>87</v>
      </c>
      <c r="AE26" s="159"/>
      <c r="AF26" s="157"/>
      <c r="AG26" s="158"/>
      <c r="AH26" s="159"/>
      <c r="AI26" s="159"/>
      <c r="AJ26" s="159"/>
      <c r="AK26" s="157"/>
      <c r="AL26" s="158"/>
      <c r="AM26" s="159"/>
      <c r="AN26" s="159"/>
      <c r="AO26" s="159"/>
      <c r="AP26" s="157"/>
      <c r="AQ26" s="158"/>
      <c r="AR26" s="159"/>
      <c r="AS26" s="159"/>
      <c r="AT26" s="159"/>
      <c r="AU26" s="156"/>
      <c r="AV26" s="157"/>
      <c r="AW26" s="158"/>
      <c r="AX26" s="159"/>
      <c r="AY26" s="159"/>
      <c r="AZ26" s="159"/>
      <c r="BA26" s="157"/>
      <c r="BB26" s="158"/>
      <c r="BC26" s="159"/>
      <c r="BD26" s="296" t="s">
        <v>87</v>
      </c>
      <c r="BE26" s="159"/>
      <c r="BF26" s="157"/>
      <c r="BG26" s="158"/>
      <c r="BH26" s="159"/>
      <c r="BI26" s="159"/>
      <c r="BJ26" s="160"/>
      <c r="BK26" s="156"/>
      <c r="BL26" s="157"/>
      <c r="BM26" s="158"/>
      <c r="BN26" s="159"/>
      <c r="BO26" s="160"/>
      <c r="BP26" s="159"/>
      <c r="BQ26" s="157"/>
      <c r="BR26" s="158"/>
      <c r="BS26" s="159"/>
      <c r="BT26" s="159"/>
      <c r="BU26" s="159"/>
      <c r="BV26" s="174"/>
      <c r="BW26" s="137"/>
      <c r="BX26" s="137"/>
      <c r="BY26" s="137"/>
      <c r="BZ26" s="137"/>
      <c r="CA26" s="137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</row>
    <row r="27" spans="1:210" s="37" customFormat="1" ht="13.5" customHeight="1">
      <c r="A27" s="128"/>
      <c r="B27" s="138"/>
      <c r="C27" s="164" t="s">
        <v>67</v>
      </c>
      <c r="D27" s="166" t="s">
        <v>21</v>
      </c>
      <c r="E27" s="166" t="s">
        <v>9</v>
      </c>
      <c r="F27" s="175"/>
      <c r="G27" s="165">
        <f>1550*1.025</f>
        <v>1588.7499999999998</v>
      </c>
      <c r="H27" s="167">
        <f t="shared" si="0"/>
        <v>2</v>
      </c>
      <c r="I27" s="315">
        <f t="shared" si="1"/>
        <v>3177.4999999999995</v>
      </c>
      <c r="J27" s="144"/>
      <c r="K27" s="145"/>
      <c r="L27" s="170"/>
      <c r="M27" s="159"/>
      <c r="N27" s="159"/>
      <c r="O27" s="159"/>
      <c r="P27" s="156"/>
      <c r="Q27" s="157"/>
      <c r="R27" s="158"/>
      <c r="S27" s="159"/>
      <c r="T27" s="159"/>
      <c r="U27" s="159"/>
      <c r="V27" s="157"/>
      <c r="W27" s="158"/>
      <c r="X27" s="296" t="s">
        <v>87</v>
      </c>
      <c r="Y27" s="160"/>
      <c r="Z27" s="160"/>
      <c r="AA27" s="171"/>
      <c r="AB27" s="172"/>
      <c r="AC27" s="160"/>
      <c r="AD27" s="160"/>
      <c r="AE27" s="159"/>
      <c r="AF27" s="157"/>
      <c r="AG27" s="158"/>
      <c r="AH27" s="159"/>
      <c r="AI27" s="159"/>
      <c r="AJ27" s="159"/>
      <c r="AK27" s="157"/>
      <c r="AL27" s="158"/>
      <c r="AM27" s="159"/>
      <c r="AN27" s="159"/>
      <c r="AO27" s="159"/>
      <c r="AP27" s="157"/>
      <c r="AQ27" s="158"/>
      <c r="AR27" s="159"/>
      <c r="AS27" s="159"/>
      <c r="AT27" s="159"/>
      <c r="AU27" s="156"/>
      <c r="AV27" s="157"/>
      <c r="AW27" s="158"/>
      <c r="AX27" s="159"/>
      <c r="AY27" s="159"/>
      <c r="AZ27" s="159"/>
      <c r="BA27" s="157"/>
      <c r="BB27" s="158"/>
      <c r="BC27" s="159"/>
      <c r="BD27" s="296" t="s">
        <v>87</v>
      </c>
      <c r="BE27" s="159"/>
      <c r="BF27" s="157"/>
      <c r="BG27" s="158"/>
      <c r="BH27" s="159"/>
      <c r="BI27" s="159"/>
      <c r="BJ27" s="160"/>
      <c r="BK27" s="156"/>
      <c r="BL27" s="157"/>
      <c r="BM27" s="158"/>
      <c r="BN27" s="159"/>
      <c r="BO27" s="160"/>
      <c r="BP27" s="159"/>
      <c r="BQ27" s="157"/>
      <c r="BR27" s="158"/>
      <c r="BS27" s="159"/>
      <c r="BT27" s="159"/>
      <c r="BU27" s="159"/>
      <c r="BV27" s="174"/>
      <c r="BW27" s="137"/>
      <c r="BX27" s="137"/>
      <c r="BY27" s="137"/>
      <c r="BZ27" s="137"/>
      <c r="CA27" s="137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</row>
    <row r="28" spans="1:210" s="37" customFormat="1" ht="13.5" customHeight="1">
      <c r="A28" s="128"/>
      <c r="B28" s="138"/>
      <c r="C28" s="139" t="s">
        <v>68</v>
      </c>
      <c r="D28" s="140" t="s">
        <v>66</v>
      </c>
      <c r="E28" s="140" t="s">
        <v>10</v>
      </c>
      <c r="F28" s="155"/>
      <c r="G28" s="142">
        <f>4000*1.025</f>
        <v>4100</v>
      </c>
      <c r="H28" s="143">
        <f t="shared" si="0"/>
        <v>0</v>
      </c>
      <c r="I28" s="316">
        <f t="shared" si="1"/>
        <v>0</v>
      </c>
      <c r="J28" s="144"/>
      <c r="K28" s="145"/>
      <c r="L28" s="146"/>
      <c r="M28" s="147"/>
      <c r="N28" s="147"/>
      <c r="O28" s="147"/>
      <c r="P28" s="156"/>
      <c r="Q28" s="157"/>
      <c r="R28" s="158"/>
      <c r="S28" s="159"/>
      <c r="T28" s="159"/>
      <c r="U28" s="159"/>
      <c r="V28" s="157"/>
      <c r="W28" s="158"/>
      <c r="X28" s="160"/>
      <c r="Y28" s="160"/>
      <c r="Z28" s="160"/>
      <c r="AA28" s="157"/>
      <c r="AB28" s="158"/>
      <c r="AC28" s="160"/>
      <c r="AD28" s="159"/>
      <c r="AE28" s="159"/>
      <c r="AF28" s="157"/>
      <c r="AG28" s="158"/>
      <c r="AH28" s="160"/>
      <c r="AI28" s="159"/>
      <c r="AJ28" s="159"/>
      <c r="AK28" s="157"/>
      <c r="AL28" s="158"/>
      <c r="AM28" s="159"/>
      <c r="AN28" s="159"/>
      <c r="AO28" s="159"/>
      <c r="AP28" s="157"/>
      <c r="AQ28" s="158"/>
      <c r="AR28" s="159"/>
      <c r="AS28" s="159"/>
      <c r="AT28" s="159"/>
      <c r="AU28" s="156"/>
      <c r="AV28" s="157"/>
      <c r="AW28" s="158"/>
      <c r="AX28" s="159"/>
      <c r="AY28" s="159"/>
      <c r="AZ28" s="159"/>
      <c r="BA28" s="157"/>
      <c r="BB28" s="158"/>
      <c r="BC28" s="159"/>
      <c r="BD28" s="160"/>
      <c r="BE28" s="159"/>
      <c r="BF28" s="157"/>
      <c r="BG28" s="158"/>
      <c r="BH28" s="159"/>
      <c r="BI28" s="159"/>
      <c r="BJ28" s="159"/>
      <c r="BK28" s="156"/>
      <c r="BL28" s="157"/>
      <c r="BM28" s="158"/>
      <c r="BN28" s="160"/>
      <c r="BO28" s="159"/>
      <c r="BP28" s="147"/>
      <c r="BQ28" s="149"/>
      <c r="BR28" s="150"/>
      <c r="BS28" s="147"/>
      <c r="BT28" s="147"/>
      <c r="BU28" s="147"/>
      <c r="BV28" s="154"/>
      <c r="BW28" s="137"/>
      <c r="BX28" s="137"/>
      <c r="BY28" s="137"/>
      <c r="BZ28" s="137"/>
      <c r="CA28" s="137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</row>
    <row r="29" spans="1:210" s="37" customFormat="1" ht="13.5" customHeight="1">
      <c r="A29" s="128"/>
      <c r="B29" s="138"/>
      <c r="C29" s="139" t="s">
        <v>19</v>
      </c>
      <c r="D29" s="140" t="s">
        <v>66</v>
      </c>
      <c r="E29" s="140" t="s">
        <v>20</v>
      </c>
      <c r="F29" s="155"/>
      <c r="G29" s="142">
        <f>3420*1.025</f>
        <v>3505.4999999999995</v>
      </c>
      <c r="H29" s="143">
        <f t="shared" si="0"/>
        <v>2</v>
      </c>
      <c r="I29" s="316">
        <f t="shared" si="1"/>
        <v>7010.999999999999</v>
      </c>
      <c r="J29" s="161"/>
      <c r="K29" s="162"/>
      <c r="L29" s="146"/>
      <c r="M29" s="147"/>
      <c r="N29" s="147"/>
      <c r="O29" s="147"/>
      <c r="P29" s="148"/>
      <c r="Q29" s="149"/>
      <c r="R29" s="150"/>
      <c r="S29" s="147"/>
      <c r="T29" s="147"/>
      <c r="U29" s="147"/>
      <c r="V29" s="149"/>
      <c r="W29" s="150"/>
      <c r="X29" s="152"/>
      <c r="Y29" s="291" t="s">
        <v>87</v>
      </c>
      <c r="Z29" s="152"/>
      <c r="AA29" s="153"/>
      <c r="AB29" s="151"/>
      <c r="AC29" s="152"/>
      <c r="AD29" s="152"/>
      <c r="AE29" s="152"/>
      <c r="AF29" s="153"/>
      <c r="AG29" s="151"/>
      <c r="AH29" s="152"/>
      <c r="AI29" s="147"/>
      <c r="AJ29" s="147"/>
      <c r="AK29" s="149"/>
      <c r="AL29" s="150"/>
      <c r="AM29" s="147"/>
      <c r="AN29" s="147"/>
      <c r="AO29" s="147"/>
      <c r="AP29" s="149"/>
      <c r="AQ29" s="150"/>
      <c r="AR29" s="147"/>
      <c r="AS29" s="147"/>
      <c r="AT29" s="147"/>
      <c r="AU29" s="148"/>
      <c r="AV29" s="149"/>
      <c r="AW29" s="150"/>
      <c r="AX29" s="147"/>
      <c r="AY29" s="147"/>
      <c r="AZ29" s="147"/>
      <c r="BA29" s="149"/>
      <c r="BB29" s="150"/>
      <c r="BC29" s="147"/>
      <c r="BD29" s="291" t="s">
        <v>87</v>
      </c>
      <c r="BE29" s="152"/>
      <c r="BF29" s="153"/>
      <c r="BG29" s="151"/>
      <c r="BH29" s="152"/>
      <c r="BI29" s="152"/>
      <c r="BJ29" s="152"/>
      <c r="BK29" s="163"/>
      <c r="BL29" s="153"/>
      <c r="BM29" s="151"/>
      <c r="BN29" s="152"/>
      <c r="BO29" s="152"/>
      <c r="BP29" s="152"/>
      <c r="BQ29" s="149"/>
      <c r="BR29" s="150"/>
      <c r="BS29" s="147"/>
      <c r="BT29" s="147"/>
      <c r="BU29" s="147"/>
      <c r="BV29" s="154"/>
      <c r="BW29" s="137"/>
      <c r="BX29" s="137"/>
      <c r="BY29" s="137"/>
      <c r="BZ29" s="137"/>
      <c r="CA29" s="137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</row>
    <row r="30" spans="1:210" s="37" customFormat="1" ht="13.5" customHeight="1">
      <c r="A30" s="128"/>
      <c r="B30" s="138"/>
      <c r="C30" s="139" t="s">
        <v>86</v>
      </c>
      <c r="D30" s="140" t="s">
        <v>66</v>
      </c>
      <c r="E30" s="140" t="s">
        <v>20</v>
      </c>
      <c r="F30" s="155"/>
      <c r="G30" s="142">
        <f>940*1.025</f>
        <v>963.4999999999999</v>
      </c>
      <c r="H30" s="143">
        <f t="shared" si="0"/>
        <v>3</v>
      </c>
      <c r="I30" s="316">
        <f t="shared" si="1"/>
        <v>2890.4999999999995</v>
      </c>
      <c r="J30" s="161"/>
      <c r="K30" s="162"/>
      <c r="L30" s="146"/>
      <c r="M30" s="147"/>
      <c r="N30" s="147"/>
      <c r="O30" s="147"/>
      <c r="P30" s="148"/>
      <c r="Q30" s="149"/>
      <c r="R30" s="150"/>
      <c r="S30" s="147"/>
      <c r="T30" s="147"/>
      <c r="U30" s="147"/>
      <c r="V30" s="149"/>
      <c r="W30" s="150"/>
      <c r="X30" s="152"/>
      <c r="Y30" s="291" t="s">
        <v>87</v>
      </c>
      <c r="Z30" s="152"/>
      <c r="AA30" s="153"/>
      <c r="AB30" s="151"/>
      <c r="AC30" s="152"/>
      <c r="AD30" s="152"/>
      <c r="AE30" s="291" t="s">
        <v>87</v>
      </c>
      <c r="AF30" s="153"/>
      <c r="AG30" s="151"/>
      <c r="AH30" s="152"/>
      <c r="AI30" s="147"/>
      <c r="AJ30" s="147"/>
      <c r="AK30" s="149"/>
      <c r="AL30" s="150"/>
      <c r="AM30" s="147"/>
      <c r="AN30" s="147"/>
      <c r="AO30" s="147"/>
      <c r="AP30" s="149"/>
      <c r="AQ30" s="150"/>
      <c r="AR30" s="147"/>
      <c r="AS30" s="147"/>
      <c r="AT30" s="147"/>
      <c r="AU30" s="148"/>
      <c r="AV30" s="149"/>
      <c r="AW30" s="150"/>
      <c r="AX30" s="147"/>
      <c r="AY30" s="147"/>
      <c r="AZ30" s="147"/>
      <c r="BA30" s="149"/>
      <c r="BB30" s="150"/>
      <c r="BC30" s="147"/>
      <c r="BD30" s="291" t="s">
        <v>87</v>
      </c>
      <c r="BE30" s="152"/>
      <c r="BF30" s="153"/>
      <c r="BG30" s="151"/>
      <c r="BH30" s="152"/>
      <c r="BI30" s="152"/>
      <c r="BJ30" s="152"/>
      <c r="BK30" s="163"/>
      <c r="BL30" s="153"/>
      <c r="BM30" s="151"/>
      <c r="BN30" s="152"/>
      <c r="BO30" s="152"/>
      <c r="BP30" s="152"/>
      <c r="BQ30" s="149"/>
      <c r="BR30" s="150"/>
      <c r="BS30" s="147"/>
      <c r="BT30" s="147"/>
      <c r="BU30" s="147"/>
      <c r="BV30" s="154"/>
      <c r="BW30" s="137"/>
      <c r="BX30" s="137"/>
      <c r="BY30" s="137"/>
      <c r="BZ30" s="137"/>
      <c r="CA30" s="137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</row>
    <row r="31" spans="1:210" s="37" customFormat="1" ht="13.5" customHeight="1">
      <c r="A31" s="128"/>
      <c r="B31" s="138"/>
      <c r="C31" s="139" t="s">
        <v>23</v>
      </c>
      <c r="D31" s="140" t="s">
        <v>66</v>
      </c>
      <c r="E31" s="140" t="s">
        <v>15</v>
      </c>
      <c r="F31" s="155"/>
      <c r="G31" s="142">
        <f>1600*1.025</f>
        <v>1639.9999999999998</v>
      </c>
      <c r="H31" s="143">
        <f t="shared" si="0"/>
        <v>3</v>
      </c>
      <c r="I31" s="316">
        <f t="shared" si="1"/>
        <v>4919.999999999999</v>
      </c>
      <c r="J31" s="161"/>
      <c r="K31" s="162"/>
      <c r="L31" s="146"/>
      <c r="M31" s="147"/>
      <c r="N31" s="147"/>
      <c r="O31" s="147"/>
      <c r="P31" s="148"/>
      <c r="Q31" s="149"/>
      <c r="R31" s="150"/>
      <c r="S31" s="147"/>
      <c r="T31" s="147"/>
      <c r="U31" s="147"/>
      <c r="V31" s="293" t="s">
        <v>87</v>
      </c>
      <c r="W31" s="150"/>
      <c r="X31" s="152"/>
      <c r="Y31" s="147"/>
      <c r="Z31" s="147"/>
      <c r="AA31" s="293" t="s">
        <v>87</v>
      </c>
      <c r="AB31" s="150"/>
      <c r="AC31" s="147"/>
      <c r="AD31" s="147"/>
      <c r="AE31" s="147"/>
      <c r="AF31" s="149"/>
      <c r="AG31" s="150"/>
      <c r="AH31" s="147"/>
      <c r="AI31" s="147"/>
      <c r="AJ31" s="147"/>
      <c r="AK31" s="149"/>
      <c r="AL31" s="150"/>
      <c r="AM31" s="147"/>
      <c r="AN31" s="147"/>
      <c r="AO31" s="147"/>
      <c r="AP31" s="149"/>
      <c r="AQ31" s="150"/>
      <c r="AR31" s="147"/>
      <c r="AS31" s="147"/>
      <c r="AT31" s="147"/>
      <c r="AU31" s="148"/>
      <c r="AV31" s="149"/>
      <c r="AW31" s="150"/>
      <c r="AX31" s="147"/>
      <c r="AY31" s="147"/>
      <c r="AZ31" s="147"/>
      <c r="BA31" s="149"/>
      <c r="BB31" s="150"/>
      <c r="BC31" s="147"/>
      <c r="BD31" s="152"/>
      <c r="BE31" s="291" t="s">
        <v>87</v>
      </c>
      <c r="BF31" s="153"/>
      <c r="BG31" s="151"/>
      <c r="BH31" s="152"/>
      <c r="BI31" s="152"/>
      <c r="BJ31" s="152"/>
      <c r="BK31" s="163"/>
      <c r="BL31" s="153"/>
      <c r="BM31" s="151"/>
      <c r="BN31" s="152"/>
      <c r="BO31" s="152"/>
      <c r="BP31" s="152"/>
      <c r="BQ31" s="149"/>
      <c r="BR31" s="150"/>
      <c r="BS31" s="147"/>
      <c r="BT31" s="147"/>
      <c r="BU31" s="147"/>
      <c r="BV31" s="154"/>
      <c r="BW31" s="137"/>
      <c r="BX31" s="137"/>
      <c r="BY31" s="137"/>
      <c r="BZ31" s="137"/>
      <c r="CA31" s="137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</row>
    <row r="32" spans="1:210" s="37" customFormat="1" ht="13.5" customHeight="1">
      <c r="A32" s="128"/>
      <c r="B32" s="138"/>
      <c r="C32" s="164" t="s">
        <v>24</v>
      </c>
      <c r="D32" s="140" t="s">
        <v>66</v>
      </c>
      <c r="E32" s="140" t="s">
        <v>10</v>
      </c>
      <c r="F32" s="155"/>
      <c r="G32" s="165">
        <f>1882*1.025</f>
        <v>1929.0499999999997</v>
      </c>
      <c r="H32" s="143">
        <f t="shared" si="0"/>
        <v>0</v>
      </c>
      <c r="I32" s="315">
        <f t="shared" si="1"/>
        <v>0</v>
      </c>
      <c r="J32" s="168"/>
      <c r="K32" s="169"/>
      <c r="L32" s="170"/>
      <c r="M32" s="159"/>
      <c r="N32" s="159"/>
      <c r="O32" s="159"/>
      <c r="P32" s="156"/>
      <c r="Q32" s="157"/>
      <c r="R32" s="158"/>
      <c r="S32" s="159"/>
      <c r="T32" s="159"/>
      <c r="U32" s="159"/>
      <c r="V32" s="157"/>
      <c r="W32" s="158"/>
      <c r="X32" s="160"/>
      <c r="Y32" s="160"/>
      <c r="Z32" s="160"/>
      <c r="AA32" s="171"/>
      <c r="AB32" s="172"/>
      <c r="AC32" s="160"/>
      <c r="AD32" s="160"/>
      <c r="AE32" s="160"/>
      <c r="AF32" s="171"/>
      <c r="AG32" s="172"/>
      <c r="AH32" s="160"/>
      <c r="AI32" s="160"/>
      <c r="AJ32" s="160"/>
      <c r="AK32" s="157"/>
      <c r="AL32" s="158"/>
      <c r="AM32" s="159"/>
      <c r="AN32" s="159"/>
      <c r="AO32" s="159"/>
      <c r="AP32" s="157"/>
      <c r="AQ32" s="158"/>
      <c r="AR32" s="159"/>
      <c r="AS32" s="159"/>
      <c r="AT32" s="159"/>
      <c r="AU32" s="156"/>
      <c r="AV32" s="157"/>
      <c r="AW32" s="158"/>
      <c r="AX32" s="159"/>
      <c r="AY32" s="159"/>
      <c r="AZ32" s="159"/>
      <c r="BA32" s="157"/>
      <c r="BB32" s="158"/>
      <c r="BC32" s="159"/>
      <c r="BD32" s="160"/>
      <c r="BE32" s="160"/>
      <c r="BF32" s="171"/>
      <c r="BG32" s="172"/>
      <c r="BH32" s="160"/>
      <c r="BI32" s="160"/>
      <c r="BJ32" s="160"/>
      <c r="BK32" s="173"/>
      <c r="BL32" s="171"/>
      <c r="BM32" s="172"/>
      <c r="BN32" s="160"/>
      <c r="BO32" s="160"/>
      <c r="BP32" s="160"/>
      <c r="BQ32" s="157"/>
      <c r="BR32" s="158"/>
      <c r="BS32" s="159"/>
      <c r="BT32" s="159"/>
      <c r="BU32" s="159"/>
      <c r="BV32" s="174"/>
      <c r="BW32" s="137"/>
      <c r="BX32" s="137"/>
      <c r="BY32" s="137"/>
      <c r="BZ32" s="137"/>
      <c r="CA32" s="137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</row>
    <row r="33" spans="1:210" s="37" customFormat="1" ht="13.5" customHeight="1">
      <c r="A33" s="128"/>
      <c r="B33" s="138"/>
      <c r="C33" s="164" t="s">
        <v>2</v>
      </c>
      <c r="D33" s="140" t="s">
        <v>66</v>
      </c>
      <c r="E33" s="166" t="s">
        <v>9</v>
      </c>
      <c r="F33" s="175"/>
      <c r="G33" s="165">
        <f>3700*1.025</f>
        <v>3792.4999999999995</v>
      </c>
      <c r="H33" s="143">
        <f t="shared" si="0"/>
        <v>0</v>
      </c>
      <c r="I33" s="315">
        <f t="shared" si="1"/>
        <v>0</v>
      </c>
      <c r="J33" s="168"/>
      <c r="K33" s="169"/>
      <c r="L33" s="170"/>
      <c r="M33" s="159"/>
      <c r="N33" s="159"/>
      <c r="O33" s="159"/>
      <c r="P33" s="156"/>
      <c r="Q33" s="157"/>
      <c r="R33" s="158"/>
      <c r="S33" s="159"/>
      <c r="T33" s="159"/>
      <c r="U33" s="159"/>
      <c r="V33" s="157"/>
      <c r="W33" s="158"/>
      <c r="X33" s="160"/>
      <c r="Y33" s="160"/>
      <c r="Z33" s="160"/>
      <c r="AA33" s="171"/>
      <c r="AB33" s="172"/>
      <c r="AC33" s="160"/>
      <c r="AD33" s="160"/>
      <c r="AE33" s="160"/>
      <c r="AF33" s="171"/>
      <c r="AG33" s="172"/>
      <c r="AH33" s="160"/>
      <c r="AI33" s="160"/>
      <c r="AJ33" s="160"/>
      <c r="AK33" s="157"/>
      <c r="AL33" s="158"/>
      <c r="AM33" s="159"/>
      <c r="AN33" s="159"/>
      <c r="AO33" s="159"/>
      <c r="AP33" s="157"/>
      <c r="AQ33" s="158"/>
      <c r="AR33" s="159"/>
      <c r="AS33" s="159"/>
      <c r="AT33" s="159"/>
      <c r="AU33" s="156"/>
      <c r="AV33" s="157"/>
      <c r="AW33" s="158"/>
      <c r="AX33" s="159"/>
      <c r="AY33" s="159"/>
      <c r="AZ33" s="159"/>
      <c r="BA33" s="157"/>
      <c r="BB33" s="158"/>
      <c r="BC33" s="159"/>
      <c r="BD33" s="160"/>
      <c r="BE33" s="160"/>
      <c r="BF33" s="171"/>
      <c r="BG33" s="172"/>
      <c r="BH33" s="277"/>
      <c r="BI33" s="278"/>
      <c r="BJ33" s="160"/>
      <c r="BK33" s="173"/>
      <c r="BL33" s="171"/>
      <c r="BM33" s="172"/>
      <c r="BN33" s="160"/>
      <c r="BO33" s="160"/>
      <c r="BP33" s="160"/>
      <c r="BQ33" s="157"/>
      <c r="BR33" s="158"/>
      <c r="BS33" s="159"/>
      <c r="BT33" s="159"/>
      <c r="BU33" s="159"/>
      <c r="BV33" s="174"/>
      <c r="BW33" s="137"/>
      <c r="BX33" s="137"/>
      <c r="BY33" s="137"/>
      <c r="BZ33" s="137"/>
      <c r="CA33" s="137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</row>
    <row r="34" spans="1:210" s="37" customFormat="1" ht="13.5" customHeight="1" hidden="1">
      <c r="A34" s="128"/>
      <c r="B34" s="138"/>
      <c r="C34" s="164" t="s">
        <v>18</v>
      </c>
      <c r="D34" s="140" t="s">
        <v>69</v>
      </c>
      <c r="E34" s="166" t="s">
        <v>9</v>
      </c>
      <c r="F34" s="175"/>
      <c r="G34" s="165">
        <v>850</v>
      </c>
      <c r="H34" s="143">
        <f t="shared" si="0"/>
        <v>0</v>
      </c>
      <c r="I34" s="315">
        <f t="shared" si="1"/>
        <v>0</v>
      </c>
      <c r="J34" s="168"/>
      <c r="K34" s="169"/>
      <c r="L34" s="170"/>
      <c r="M34" s="159"/>
      <c r="N34" s="159"/>
      <c r="O34" s="159"/>
      <c r="P34" s="156"/>
      <c r="Q34" s="157"/>
      <c r="R34" s="158"/>
      <c r="S34" s="159"/>
      <c r="T34" s="159"/>
      <c r="U34" s="159"/>
      <c r="V34" s="157"/>
      <c r="W34" s="158"/>
      <c r="X34" s="160"/>
      <c r="Y34" s="160"/>
      <c r="Z34" s="160"/>
      <c r="AA34" s="171"/>
      <c r="AB34" s="172"/>
      <c r="AC34" s="160"/>
      <c r="AD34" s="160"/>
      <c r="AE34" s="160"/>
      <c r="AF34" s="171"/>
      <c r="AG34" s="172"/>
      <c r="AH34" s="160"/>
      <c r="AI34" s="160"/>
      <c r="AJ34" s="160"/>
      <c r="AK34" s="157"/>
      <c r="AL34" s="158"/>
      <c r="AM34" s="159"/>
      <c r="AN34" s="159"/>
      <c r="AO34" s="159"/>
      <c r="AP34" s="157"/>
      <c r="AQ34" s="158"/>
      <c r="AR34" s="159"/>
      <c r="AS34" s="159"/>
      <c r="AT34" s="159"/>
      <c r="AU34" s="156"/>
      <c r="AV34" s="157"/>
      <c r="AW34" s="158"/>
      <c r="AX34" s="159"/>
      <c r="AY34" s="159"/>
      <c r="AZ34" s="159"/>
      <c r="BA34" s="157"/>
      <c r="BB34" s="158"/>
      <c r="BC34" s="159"/>
      <c r="BD34" s="160"/>
      <c r="BE34" s="160"/>
      <c r="BF34" s="171"/>
      <c r="BG34" s="172"/>
      <c r="BH34" s="160"/>
      <c r="BI34" s="160"/>
      <c r="BJ34" s="160"/>
      <c r="BK34" s="173"/>
      <c r="BL34" s="171"/>
      <c r="BM34" s="172"/>
      <c r="BN34" s="160"/>
      <c r="BO34" s="160"/>
      <c r="BP34" s="160"/>
      <c r="BQ34" s="157"/>
      <c r="BR34" s="158"/>
      <c r="BS34" s="159"/>
      <c r="BT34" s="159"/>
      <c r="BU34" s="159"/>
      <c r="BV34" s="174"/>
      <c r="BW34" s="137"/>
      <c r="BX34" s="137"/>
      <c r="BY34" s="137"/>
      <c r="BZ34" s="137"/>
      <c r="CA34" s="137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</row>
    <row r="35" spans="1:210" s="37" customFormat="1" ht="13.5" customHeight="1">
      <c r="A35" s="128"/>
      <c r="B35" s="138"/>
      <c r="C35" s="253" t="s">
        <v>25</v>
      </c>
      <c r="D35" s="198" t="s">
        <v>66</v>
      </c>
      <c r="E35" s="198" t="s">
        <v>26</v>
      </c>
      <c r="F35" s="260"/>
      <c r="G35" s="254">
        <f>4200*1.025</f>
        <v>4305</v>
      </c>
      <c r="H35" s="255">
        <f t="shared" si="0"/>
        <v>2</v>
      </c>
      <c r="I35" s="313">
        <f>H35*G35</f>
        <v>8610</v>
      </c>
      <c r="J35" s="161"/>
      <c r="K35" s="162"/>
      <c r="L35" s="332"/>
      <c r="M35" s="329"/>
      <c r="N35" s="329"/>
      <c r="O35" s="329"/>
      <c r="P35" s="333"/>
      <c r="Q35" s="331"/>
      <c r="R35" s="332"/>
      <c r="S35" s="329"/>
      <c r="T35" s="329"/>
      <c r="U35" s="330"/>
      <c r="V35" s="331"/>
      <c r="W35" s="360" t="s">
        <v>87</v>
      </c>
      <c r="X35" s="333"/>
      <c r="Y35" s="329"/>
      <c r="Z35" s="330"/>
      <c r="AA35" s="331"/>
      <c r="AB35" s="332"/>
      <c r="AC35" s="329"/>
      <c r="AD35" s="199"/>
      <c r="AE35" s="329"/>
      <c r="AF35" s="331"/>
      <c r="AG35" s="332"/>
      <c r="AH35" s="329"/>
      <c r="AI35" s="329"/>
      <c r="AJ35" s="329"/>
      <c r="AK35" s="335"/>
      <c r="AL35" s="332"/>
      <c r="AM35" s="329"/>
      <c r="AN35" s="329"/>
      <c r="AO35" s="329"/>
      <c r="AP35" s="335"/>
      <c r="AQ35" s="332"/>
      <c r="AR35" s="329"/>
      <c r="AS35" s="329"/>
      <c r="AT35" s="329"/>
      <c r="AU35" s="333"/>
      <c r="AV35" s="331"/>
      <c r="AW35" s="332"/>
      <c r="AX35" s="329"/>
      <c r="AY35" s="329"/>
      <c r="AZ35" s="329"/>
      <c r="BA35" s="335"/>
      <c r="BB35" s="330"/>
      <c r="BC35" s="329"/>
      <c r="BD35" s="329"/>
      <c r="BE35" s="329"/>
      <c r="BF35" s="336" t="s">
        <v>87</v>
      </c>
      <c r="BG35" s="332"/>
      <c r="BH35" s="329"/>
      <c r="BI35" s="329"/>
      <c r="BJ35" s="329"/>
      <c r="BK35" s="333"/>
      <c r="BL35" s="331"/>
      <c r="BM35" s="332"/>
      <c r="BN35" s="329"/>
      <c r="BO35" s="329"/>
      <c r="BP35" s="329"/>
      <c r="BQ35" s="331"/>
      <c r="BR35" s="330"/>
      <c r="BS35" s="329"/>
      <c r="BT35" s="329"/>
      <c r="BU35" s="329"/>
      <c r="BV35" s="337"/>
      <c r="BW35" s="137"/>
      <c r="BX35" s="137"/>
      <c r="BY35" s="137"/>
      <c r="BZ35" s="137"/>
      <c r="CA35" s="137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</row>
    <row r="36" spans="1:210" s="6" customFormat="1" ht="13.5" customHeight="1">
      <c r="A36" s="128"/>
      <c r="B36" s="138"/>
      <c r="C36" s="262" t="s">
        <v>8</v>
      </c>
      <c r="D36" s="256"/>
      <c r="E36" s="256"/>
      <c r="F36" s="263"/>
      <c r="G36" s="258"/>
      <c r="H36" s="259"/>
      <c r="I36" s="314"/>
      <c r="J36" s="248"/>
      <c r="K36" s="249"/>
      <c r="L36" s="348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50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</row>
    <row r="37" spans="1:210" s="6" customFormat="1" ht="13.5" customHeight="1">
      <c r="A37" s="128"/>
      <c r="B37" s="138"/>
      <c r="C37" s="164" t="s">
        <v>4</v>
      </c>
      <c r="D37" s="166" t="s">
        <v>99</v>
      </c>
      <c r="E37" s="166" t="s">
        <v>3</v>
      </c>
      <c r="F37" s="188"/>
      <c r="G37" s="363">
        <v>50200</v>
      </c>
      <c r="H37" s="167">
        <f>COUNTA(L37:BV37)</f>
        <v>2</v>
      </c>
      <c r="I37" s="315">
        <f>H37*G37</f>
        <v>100400</v>
      </c>
      <c r="J37" s="161"/>
      <c r="K37" s="162"/>
      <c r="L37" s="192"/>
      <c r="M37" s="190"/>
      <c r="N37" s="190"/>
      <c r="O37" s="190"/>
      <c r="P37" s="208"/>
      <c r="Q37" s="207"/>
      <c r="R37" s="192"/>
      <c r="S37" s="190"/>
      <c r="T37" s="190"/>
      <c r="U37" s="190"/>
      <c r="V37" s="207"/>
      <c r="W37" s="192"/>
      <c r="X37" s="361" t="s">
        <v>87</v>
      </c>
      <c r="Y37" s="159"/>
      <c r="Z37" s="345" t="s">
        <v>87</v>
      </c>
      <c r="AA37" s="157"/>
      <c r="AB37" s="346"/>
      <c r="AC37" s="160"/>
      <c r="AD37" s="159"/>
      <c r="AE37" s="159"/>
      <c r="AF37" s="157"/>
      <c r="AG37" s="346"/>
      <c r="AH37" s="160"/>
      <c r="AI37" s="159"/>
      <c r="AJ37" s="159"/>
      <c r="AK37" s="347"/>
      <c r="AL37" s="346"/>
      <c r="AM37" s="159"/>
      <c r="AN37" s="159"/>
      <c r="AO37" s="159"/>
      <c r="AP37" s="191"/>
      <c r="AQ37" s="192"/>
      <c r="AR37" s="190"/>
      <c r="AS37" s="190"/>
      <c r="AT37" s="190"/>
      <c r="AU37" s="208"/>
      <c r="AV37" s="207"/>
      <c r="AW37" s="192"/>
      <c r="AX37" s="190"/>
      <c r="AY37" s="190"/>
      <c r="AZ37" s="190"/>
      <c r="BA37" s="191"/>
      <c r="BB37" s="193"/>
      <c r="BC37" s="159"/>
      <c r="BD37" s="159"/>
      <c r="BE37" s="159"/>
      <c r="BF37" s="157"/>
      <c r="BG37" s="346"/>
      <c r="BH37" s="159"/>
      <c r="BI37" s="159"/>
      <c r="BJ37" s="159"/>
      <c r="BK37" s="156"/>
      <c r="BL37" s="157"/>
      <c r="BM37" s="346"/>
      <c r="BN37" s="159"/>
      <c r="BO37" s="159"/>
      <c r="BP37" s="159"/>
      <c r="BQ37" s="157"/>
      <c r="BR37" s="158"/>
      <c r="BS37" s="159"/>
      <c r="BT37" s="159"/>
      <c r="BU37" s="190"/>
      <c r="BV37" s="209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</row>
    <row r="38" spans="1:210" s="6" customFormat="1" ht="13.5" customHeight="1">
      <c r="A38" s="128"/>
      <c r="B38" s="138"/>
      <c r="C38" s="139" t="s">
        <v>16</v>
      </c>
      <c r="D38" s="140" t="s">
        <v>70</v>
      </c>
      <c r="E38" s="140" t="s">
        <v>10</v>
      </c>
      <c r="F38" s="177"/>
      <c r="G38" s="362">
        <f>3400*1.025</f>
        <v>3484.9999999999995</v>
      </c>
      <c r="H38" s="143">
        <f>COUNTA(L38:BV38)</f>
        <v>2</v>
      </c>
      <c r="I38" s="316">
        <f>H38*G38</f>
        <v>6969.999999999999</v>
      </c>
      <c r="J38" s="161"/>
      <c r="K38" s="162"/>
      <c r="L38" s="185"/>
      <c r="M38" s="179"/>
      <c r="N38" s="179"/>
      <c r="O38" s="179"/>
      <c r="P38" s="183"/>
      <c r="Q38" s="184"/>
      <c r="R38" s="182"/>
      <c r="S38" s="179"/>
      <c r="T38" s="179"/>
      <c r="U38" s="179"/>
      <c r="V38" s="184"/>
      <c r="W38" s="182"/>
      <c r="X38" s="148"/>
      <c r="Y38" s="179"/>
      <c r="Z38" s="294" t="s">
        <v>87</v>
      </c>
      <c r="AA38" s="184"/>
      <c r="AB38" s="182"/>
      <c r="AC38" s="179"/>
      <c r="AD38" s="179"/>
      <c r="AE38" s="179"/>
      <c r="AF38" s="184"/>
      <c r="AG38" s="182"/>
      <c r="AH38" s="147"/>
      <c r="AI38" s="179"/>
      <c r="AJ38" s="179"/>
      <c r="AK38" s="186"/>
      <c r="AL38" s="182"/>
      <c r="AM38" s="179"/>
      <c r="AN38" s="179"/>
      <c r="AO38" s="179"/>
      <c r="AP38" s="186"/>
      <c r="AQ38" s="182"/>
      <c r="AR38" s="179"/>
      <c r="AS38" s="179"/>
      <c r="AT38" s="179"/>
      <c r="AU38" s="183"/>
      <c r="AV38" s="184"/>
      <c r="AW38" s="182"/>
      <c r="AX38" s="179"/>
      <c r="AY38" s="179"/>
      <c r="AZ38" s="179"/>
      <c r="BA38" s="186"/>
      <c r="BB38" s="185"/>
      <c r="BC38" s="147"/>
      <c r="BD38" s="147"/>
      <c r="BE38" s="147"/>
      <c r="BF38" s="149"/>
      <c r="BG38" s="178"/>
      <c r="BH38" s="147"/>
      <c r="BI38" s="147"/>
      <c r="BJ38" s="292" t="s">
        <v>87</v>
      </c>
      <c r="BK38" s="148"/>
      <c r="BL38" s="149"/>
      <c r="BM38" s="178"/>
      <c r="BN38" s="147"/>
      <c r="BO38" s="147"/>
      <c r="BP38" s="147"/>
      <c r="BQ38" s="149"/>
      <c r="BR38" s="150"/>
      <c r="BS38" s="147"/>
      <c r="BT38" s="147"/>
      <c r="BU38" s="179"/>
      <c r="BV38" s="187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</row>
    <row r="39" spans="1:210" s="6" customFormat="1" ht="13.5" customHeight="1">
      <c r="A39" s="128"/>
      <c r="B39" s="138"/>
      <c r="C39" s="139" t="s">
        <v>102</v>
      </c>
      <c r="D39" s="140" t="s">
        <v>103</v>
      </c>
      <c r="E39" s="140" t="s">
        <v>3</v>
      </c>
      <c r="F39" s="177"/>
      <c r="G39" s="362">
        <v>24423</v>
      </c>
      <c r="H39" s="143">
        <f>COUNTA(L39:BV39)</f>
        <v>2</v>
      </c>
      <c r="I39" s="316">
        <f>H39*G39</f>
        <v>48846</v>
      </c>
      <c r="J39" s="161"/>
      <c r="K39" s="162"/>
      <c r="L39" s="185"/>
      <c r="M39" s="179"/>
      <c r="N39" s="179"/>
      <c r="O39" s="179"/>
      <c r="P39" s="183"/>
      <c r="Q39" s="184"/>
      <c r="R39" s="182"/>
      <c r="S39" s="179"/>
      <c r="T39" s="179"/>
      <c r="U39" s="179"/>
      <c r="V39" s="184"/>
      <c r="W39" s="182"/>
      <c r="X39" s="322" t="s">
        <v>87</v>
      </c>
      <c r="Y39" s="179"/>
      <c r="Z39" s="294" t="s">
        <v>87</v>
      </c>
      <c r="AA39" s="184"/>
      <c r="AB39" s="182"/>
      <c r="AC39" s="183"/>
      <c r="AD39" s="179"/>
      <c r="AE39" s="179"/>
      <c r="AF39" s="186"/>
      <c r="AG39" s="182"/>
      <c r="AH39" s="147"/>
      <c r="AI39" s="183"/>
      <c r="AJ39" s="179"/>
      <c r="AK39" s="186"/>
      <c r="AL39" s="182"/>
      <c r="AM39" s="179"/>
      <c r="AN39" s="179"/>
      <c r="AO39" s="185"/>
      <c r="AP39" s="186"/>
      <c r="AQ39" s="182"/>
      <c r="AR39" s="179"/>
      <c r="AS39" s="179"/>
      <c r="AT39" s="179"/>
      <c r="AU39" s="183"/>
      <c r="AV39" s="184"/>
      <c r="AW39" s="182"/>
      <c r="AX39" s="179"/>
      <c r="AY39" s="179"/>
      <c r="AZ39" s="179"/>
      <c r="BA39" s="186"/>
      <c r="BB39" s="185"/>
      <c r="BC39" s="147"/>
      <c r="BD39" s="147"/>
      <c r="BE39" s="147"/>
      <c r="BF39" s="149"/>
      <c r="BG39" s="178"/>
      <c r="BH39" s="147"/>
      <c r="BI39" s="147"/>
      <c r="BJ39" s="147"/>
      <c r="BK39" s="148"/>
      <c r="BL39" s="149"/>
      <c r="BM39" s="178"/>
      <c r="BN39" s="147"/>
      <c r="BO39" s="147"/>
      <c r="BP39" s="147"/>
      <c r="BQ39" s="149"/>
      <c r="BR39" s="150"/>
      <c r="BS39" s="147"/>
      <c r="BT39" s="147"/>
      <c r="BU39" s="179"/>
      <c r="BV39" s="187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</row>
    <row r="40" spans="1:210" s="6" customFormat="1" ht="13.5" customHeight="1">
      <c r="A40" s="128"/>
      <c r="B40" s="138"/>
      <c r="C40" s="139" t="s">
        <v>91</v>
      </c>
      <c r="D40" s="140" t="str">
        <f>+D37</f>
        <v>1/1 S. 4c</v>
      </c>
      <c r="E40" s="140" t="str">
        <f>+E37</f>
        <v>wöchentlich</v>
      </c>
      <c r="F40" s="177"/>
      <c r="G40" s="362">
        <v>42750</v>
      </c>
      <c r="H40" s="143">
        <f>COUNTA(L40:BV40)</f>
        <v>2</v>
      </c>
      <c r="I40" s="316">
        <f>H40*G40</f>
        <v>85500</v>
      </c>
      <c r="J40" s="161"/>
      <c r="K40" s="162"/>
      <c r="L40" s="185"/>
      <c r="M40" s="179"/>
      <c r="N40" s="179"/>
      <c r="O40" s="179"/>
      <c r="P40" s="183"/>
      <c r="Q40" s="184"/>
      <c r="R40" s="182"/>
      <c r="S40" s="179"/>
      <c r="T40" s="179"/>
      <c r="U40" s="179"/>
      <c r="V40" s="149"/>
      <c r="W40" s="178"/>
      <c r="X40" s="322" t="s">
        <v>87</v>
      </c>
      <c r="Y40" s="147"/>
      <c r="Z40" s="294" t="s">
        <v>87</v>
      </c>
      <c r="AA40" s="149"/>
      <c r="AB40" s="178"/>
      <c r="AC40" s="148"/>
      <c r="AD40" s="147"/>
      <c r="AE40" s="147"/>
      <c r="AF40" s="180"/>
      <c r="AG40" s="178"/>
      <c r="AH40" s="147"/>
      <c r="AI40" s="148"/>
      <c r="AJ40" s="147"/>
      <c r="AK40" s="180"/>
      <c r="AL40" s="178"/>
      <c r="AM40" s="147"/>
      <c r="AN40" s="147"/>
      <c r="AO40" s="150"/>
      <c r="AP40" s="180"/>
      <c r="AQ40" s="178"/>
      <c r="AR40" s="179"/>
      <c r="AS40" s="179"/>
      <c r="AT40" s="179"/>
      <c r="AU40" s="183"/>
      <c r="AV40" s="184"/>
      <c r="AW40" s="182"/>
      <c r="AX40" s="179"/>
      <c r="AY40" s="179"/>
      <c r="AZ40" s="179"/>
      <c r="BA40" s="186"/>
      <c r="BB40" s="185"/>
      <c r="BC40" s="147"/>
      <c r="BD40" s="147"/>
      <c r="BE40" s="147"/>
      <c r="BF40" s="149"/>
      <c r="BG40" s="178"/>
      <c r="BH40" s="147"/>
      <c r="BI40" s="147"/>
      <c r="BJ40" s="147"/>
      <c r="BK40" s="148"/>
      <c r="BL40" s="149"/>
      <c r="BM40" s="178"/>
      <c r="BN40" s="147"/>
      <c r="BO40" s="147"/>
      <c r="BP40" s="147"/>
      <c r="BQ40" s="149"/>
      <c r="BR40" s="150"/>
      <c r="BS40" s="147"/>
      <c r="BT40" s="147"/>
      <c r="BU40" s="179"/>
      <c r="BV40" s="187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</row>
    <row r="41" spans="1:210" s="6" customFormat="1" ht="13.5" customHeight="1" hidden="1">
      <c r="A41" s="128"/>
      <c r="B41" s="138"/>
      <c r="C41" s="239" t="s">
        <v>17</v>
      </c>
      <c r="D41" s="238" t="s">
        <v>22</v>
      </c>
      <c r="E41" s="238" t="s">
        <v>10</v>
      </c>
      <c r="F41" s="264"/>
      <c r="G41" s="267">
        <f>3285*1.03</f>
        <v>3383.55</v>
      </c>
      <c r="H41" s="176">
        <f>COUNTA(L41:BV41)</f>
        <v>0</v>
      </c>
      <c r="I41" s="312">
        <f>H41*G41</f>
        <v>0</v>
      </c>
      <c r="J41" s="268"/>
      <c r="K41" s="269"/>
      <c r="L41" s="123"/>
      <c r="M41" s="199"/>
      <c r="N41" s="199"/>
      <c r="O41" s="199"/>
      <c r="P41" s="204"/>
      <c r="Q41" s="202"/>
      <c r="R41" s="201"/>
      <c r="S41" s="199"/>
      <c r="T41" s="199"/>
      <c r="U41" s="199"/>
      <c r="V41" s="202"/>
      <c r="W41" s="201"/>
      <c r="X41" s="328"/>
      <c r="Y41" s="329"/>
      <c r="Z41" s="330"/>
      <c r="AA41" s="202"/>
      <c r="AB41" s="201"/>
      <c r="AC41" s="204"/>
      <c r="AD41" s="199"/>
      <c r="AE41" s="199"/>
      <c r="AF41" s="200"/>
      <c r="AG41" s="201"/>
      <c r="AH41" s="329"/>
      <c r="AI41" s="328"/>
      <c r="AJ41" s="199"/>
      <c r="AK41" s="200"/>
      <c r="AL41" s="201"/>
      <c r="AM41" s="199"/>
      <c r="AN41" s="199"/>
      <c r="AO41" s="203"/>
      <c r="AP41" s="200"/>
      <c r="AQ41" s="201"/>
      <c r="AR41" s="199"/>
      <c r="AS41" s="199"/>
      <c r="AT41" s="199"/>
      <c r="AU41" s="204"/>
      <c r="AV41" s="202"/>
      <c r="AW41" s="201"/>
      <c r="AX41" s="199"/>
      <c r="AY41" s="199"/>
      <c r="AZ41" s="199"/>
      <c r="BA41" s="200"/>
      <c r="BB41" s="203"/>
      <c r="BC41" s="199"/>
      <c r="BD41" s="199"/>
      <c r="BE41" s="199"/>
      <c r="BF41" s="331"/>
      <c r="BG41" s="201"/>
      <c r="BH41" s="199"/>
      <c r="BI41" s="199"/>
      <c r="BJ41" s="329"/>
      <c r="BK41" s="204"/>
      <c r="BL41" s="202"/>
      <c r="BM41" s="201"/>
      <c r="BN41" s="199"/>
      <c r="BO41" s="199"/>
      <c r="BP41" s="199"/>
      <c r="BQ41" s="202"/>
      <c r="BR41" s="203"/>
      <c r="BS41" s="199"/>
      <c r="BT41" s="199"/>
      <c r="BU41" s="199"/>
      <c r="BV41" s="205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</row>
    <row r="42" spans="1:210" s="37" customFormat="1" ht="13.5" customHeight="1">
      <c r="A42" s="128"/>
      <c r="B42" s="138"/>
      <c r="C42" s="262" t="s">
        <v>14</v>
      </c>
      <c r="D42" s="256"/>
      <c r="E42" s="256"/>
      <c r="F42" s="263"/>
      <c r="G42" s="265"/>
      <c r="H42" s="259"/>
      <c r="I42" s="314"/>
      <c r="J42" s="248"/>
      <c r="K42" s="249"/>
      <c r="L42" s="348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50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</row>
    <row r="43" spans="1:210" s="37" customFormat="1" ht="13.5" customHeight="1">
      <c r="A43" s="128"/>
      <c r="B43" s="138"/>
      <c r="C43" s="164" t="s">
        <v>71</v>
      </c>
      <c r="D43" s="166" t="s">
        <v>66</v>
      </c>
      <c r="E43" s="166" t="s">
        <v>20</v>
      </c>
      <c r="F43" s="188"/>
      <c r="G43" s="261">
        <f>16800*1.025</f>
        <v>17220</v>
      </c>
      <c r="H43" s="167">
        <f>COUNTA(L43:BV43)</f>
        <v>0</v>
      </c>
      <c r="I43" s="315">
        <f>H43*G43</f>
        <v>0</v>
      </c>
      <c r="J43" s="161"/>
      <c r="K43" s="162"/>
      <c r="L43" s="192"/>
      <c r="M43" s="190"/>
      <c r="N43" s="190"/>
      <c r="O43" s="190"/>
      <c r="P43" s="208"/>
      <c r="Q43" s="207"/>
      <c r="R43" s="192"/>
      <c r="S43" s="190"/>
      <c r="T43" s="190"/>
      <c r="U43" s="190"/>
      <c r="V43" s="207"/>
      <c r="W43" s="192"/>
      <c r="X43" s="208"/>
      <c r="Y43" s="190"/>
      <c r="Z43" s="158"/>
      <c r="AA43" s="207"/>
      <c r="AB43" s="192"/>
      <c r="AC43" s="208"/>
      <c r="AD43" s="190"/>
      <c r="AE43" s="159"/>
      <c r="AF43" s="191"/>
      <c r="AG43" s="192"/>
      <c r="AH43" s="190"/>
      <c r="AI43" s="156"/>
      <c r="AJ43" s="190"/>
      <c r="AK43" s="191"/>
      <c r="AL43" s="192"/>
      <c r="AM43" s="190"/>
      <c r="AN43" s="159"/>
      <c r="AO43" s="193"/>
      <c r="AP43" s="191"/>
      <c r="AQ43" s="192"/>
      <c r="AR43" s="190"/>
      <c r="AS43" s="190"/>
      <c r="AT43" s="190"/>
      <c r="AU43" s="208"/>
      <c r="AV43" s="207"/>
      <c r="AW43" s="192"/>
      <c r="AX43" s="190"/>
      <c r="AY43" s="190"/>
      <c r="AZ43" s="190"/>
      <c r="BA43" s="191"/>
      <c r="BB43" s="193"/>
      <c r="BC43" s="190"/>
      <c r="BD43" s="190"/>
      <c r="BE43" s="159"/>
      <c r="BF43" s="207"/>
      <c r="BG43" s="192"/>
      <c r="BH43" s="190"/>
      <c r="BI43" s="190"/>
      <c r="BJ43" s="190"/>
      <c r="BK43" s="208"/>
      <c r="BL43" s="207"/>
      <c r="BM43" s="192"/>
      <c r="BN43" s="190"/>
      <c r="BO43" s="159"/>
      <c r="BP43" s="159"/>
      <c r="BQ43" s="207"/>
      <c r="BR43" s="193"/>
      <c r="BS43" s="190"/>
      <c r="BT43" s="190"/>
      <c r="BU43" s="190"/>
      <c r="BV43" s="209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</row>
    <row r="44" spans="1:210" s="6" customFormat="1" ht="13.5" customHeight="1">
      <c r="A44" s="128"/>
      <c r="B44" s="138"/>
      <c r="C44" s="139" t="s">
        <v>72</v>
      </c>
      <c r="D44" s="166" t="s">
        <v>66</v>
      </c>
      <c r="E44" s="166" t="s">
        <v>20</v>
      </c>
      <c r="F44" s="188"/>
      <c r="G44" s="189"/>
      <c r="H44" s="143">
        <f>COUNTA(L44:BV44)</f>
        <v>0</v>
      </c>
      <c r="I44" s="316">
        <f>H44*G44</f>
        <v>0</v>
      </c>
      <c r="J44" s="161"/>
      <c r="K44" s="162"/>
      <c r="L44" s="182"/>
      <c r="M44" s="179"/>
      <c r="N44" s="179"/>
      <c r="O44" s="179"/>
      <c r="P44" s="183"/>
      <c r="Q44" s="184"/>
      <c r="R44" s="182"/>
      <c r="S44" s="179"/>
      <c r="T44" s="179"/>
      <c r="U44" s="179"/>
      <c r="V44" s="184"/>
      <c r="W44" s="182"/>
      <c r="X44" s="179"/>
      <c r="Y44" s="147"/>
      <c r="Z44" s="179"/>
      <c r="AA44" s="184"/>
      <c r="AB44" s="182"/>
      <c r="AC44" s="147"/>
      <c r="AD44" s="147"/>
      <c r="AE44" s="179"/>
      <c r="AF44" s="184"/>
      <c r="AG44" s="182"/>
      <c r="AH44" s="147"/>
      <c r="AI44" s="147"/>
      <c r="AJ44" s="179"/>
      <c r="AK44" s="186"/>
      <c r="AL44" s="182"/>
      <c r="AM44" s="179"/>
      <c r="AN44" s="179"/>
      <c r="AO44" s="179"/>
      <c r="AP44" s="186"/>
      <c r="AQ44" s="182"/>
      <c r="AR44" s="179"/>
      <c r="AS44" s="179"/>
      <c r="AT44" s="179"/>
      <c r="AU44" s="183"/>
      <c r="AV44" s="184"/>
      <c r="AW44" s="182"/>
      <c r="AX44" s="179"/>
      <c r="AY44" s="179"/>
      <c r="AZ44" s="179"/>
      <c r="BA44" s="186"/>
      <c r="BB44" s="185"/>
      <c r="BC44" s="179"/>
      <c r="BD44" s="147"/>
      <c r="BE44" s="179"/>
      <c r="BF44" s="184"/>
      <c r="BG44" s="182"/>
      <c r="BH44" s="179"/>
      <c r="BI44" s="179"/>
      <c r="BJ44" s="179"/>
      <c r="BK44" s="183"/>
      <c r="BL44" s="184"/>
      <c r="BM44" s="182"/>
      <c r="BN44" s="179"/>
      <c r="BO44" s="147"/>
      <c r="BP44" s="147"/>
      <c r="BQ44" s="184"/>
      <c r="BR44" s="185"/>
      <c r="BS44" s="179"/>
      <c r="BT44" s="179"/>
      <c r="BU44" s="179"/>
      <c r="BV44" s="187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</row>
    <row r="45" spans="1:210" s="6" customFormat="1" ht="13.5" customHeight="1">
      <c r="A45" s="128"/>
      <c r="B45" s="138"/>
      <c r="C45" s="139" t="s">
        <v>78</v>
      </c>
      <c r="D45" s="140" t="s">
        <v>66</v>
      </c>
      <c r="E45" s="140" t="s">
        <v>20</v>
      </c>
      <c r="F45" s="177"/>
      <c r="G45" s="189">
        <f>7610*1.025</f>
        <v>7800.249999999999</v>
      </c>
      <c r="H45" s="143">
        <f>COUNTA(L45:BV45)</f>
        <v>0</v>
      </c>
      <c r="I45" s="316">
        <f>H45*G45</f>
        <v>0</v>
      </c>
      <c r="J45" s="161"/>
      <c r="K45" s="162"/>
      <c r="L45" s="182"/>
      <c r="M45" s="179"/>
      <c r="N45" s="179"/>
      <c r="O45" s="179"/>
      <c r="P45" s="183"/>
      <c r="Q45" s="184"/>
      <c r="R45" s="182"/>
      <c r="S45" s="179"/>
      <c r="T45" s="179"/>
      <c r="U45" s="179"/>
      <c r="V45" s="184"/>
      <c r="W45" s="182"/>
      <c r="X45" s="148"/>
      <c r="Y45" s="179"/>
      <c r="Z45" s="185"/>
      <c r="AA45" s="184"/>
      <c r="AB45" s="182"/>
      <c r="AC45" s="147"/>
      <c r="AD45" s="147"/>
      <c r="AE45" s="179"/>
      <c r="AF45" s="184"/>
      <c r="AG45" s="182"/>
      <c r="AH45" s="179"/>
      <c r="AI45" s="179"/>
      <c r="AJ45" s="179"/>
      <c r="AK45" s="186"/>
      <c r="AL45" s="182"/>
      <c r="AM45" s="152"/>
      <c r="AN45" s="179"/>
      <c r="AO45" s="179"/>
      <c r="AP45" s="186"/>
      <c r="AQ45" s="182"/>
      <c r="AR45" s="179"/>
      <c r="AS45" s="179"/>
      <c r="AT45" s="179"/>
      <c r="AU45" s="183"/>
      <c r="AV45" s="184"/>
      <c r="AW45" s="182"/>
      <c r="AX45" s="179"/>
      <c r="AY45" s="179"/>
      <c r="AZ45" s="179"/>
      <c r="BA45" s="186"/>
      <c r="BB45" s="185"/>
      <c r="BC45" s="179"/>
      <c r="BD45" s="179"/>
      <c r="BE45" s="179"/>
      <c r="BF45" s="184"/>
      <c r="BG45" s="182"/>
      <c r="BH45" s="147"/>
      <c r="BI45" s="147"/>
      <c r="BJ45" s="147"/>
      <c r="BK45" s="148"/>
      <c r="BL45" s="149"/>
      <c r="BM45" s="178"/>
      <c r="BN45" s="147"/>
      <c r="BO45" s="179"/>
      <c r="BP45" s="179"/>
      <c r="BQ45" s="184"/>
      <c r="BR45" s="185"/>
      <c r="BS45" s="179"/>
      <c r="BT45" s="179"/>
      <c r="BU45" s="179"/>
      <c r="BV45" s="187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</row>
    <row r="46" spans="1:210" s="6" customFormat="1" ht="13.5" customHeight="1">
      <c r="A46" s="128"/>
      <c r="B46" s="138"/>
      <c r="C46" s="139" t="s">
        <v>79</v>
      </c>
      <c r="D46" s="140" t="s">
        <v>66</v>
      </c>
      <c r="E46" s="140" t="s">
        <v>20</v>
      </c>
      <c r="F46" s="177"/>
      <c r="G46" s="189"/>
      <c r="H46" s="143">
        <f>COUNTA(L46:BV46)</f>
        <v>0</v>
      </c>
      <c r="I46" s="316">
        <f>H46*G46</f>
        <v>0</v>
      </c>
      <c r="J46" s="194"/>
      <c r="K46" s="195"/>
      <c r="L46" s="182"/>
      <c r="M46" s="179"/>
      <c r="N46" s="179"/>
      <c r="O46" s="179"/>
      <c r="P46" s="183"/>
      <c r="Q46" s="184"/>
      <c r="R46" s="182"/>
      <c r="S46" s="179"/>
      <c r="T46" s="179"/>
      <c r="U46" s="179"/>
      <c r="V46" s="184"/>
      <c r="W46" s="182"/>
      <c r="X46" s="183"/>
      <c r="Y46" s="147"/>
      <c r="Z46" s="185"/>
      <c r="AA46" s="184"/>
      <c r="AB46" s="182"/>
      <c r="AC46" s="179"/>
      <c r="AD46" s="179"/>
      <c r="AE46" s="179"/>
      <c r="AF46" s="184"/>
      <c r="AG46" s="182"/>
      <c r="AH46" s="147"/>
      <c r="AI46" s="147"/>
      <c r="AJ46" s="179"/>
      <c r="AK46" s="186"/>
      <c r="AL46" s="182"/>
      <c r="AM46" s="179"/>
      <c r="AN46" s="179"/>
      <c r="AO46" s="179"/>
      <c r="AP46" s="186"/>
      <c r="AQ46" s="182"/>
      <c r="AR46" s="179"/>
      <c r="AS46" s="147"/>
      <c r="AT46" s="179"/>
      <c r="AU46" s="183"/>
      <c r="AV46" s="184"/>
      <c r="AW46" s="182"/>
      <c r="AX46" s="179"/>
      <c r="AY46" s="179"/>
      <c r="AZ46" s="179"/>
      <c r="BA46" s="186"/>
      <c r="BB46" s="185"/>
      <c r="BC46" s="179"/>
      <c r="BD46" s="179"/>
      <c r="BE46" s="179"/>
      <c r="BF46" s="184"/>
      <c r="BG46" s="182"/>
      <c r="BH46" s="147"/>
      <c r="BI46" s="147"/>
      <c r="BJ46" s="147"/>
      <c r="BK46" s="148"/>
      <c r="BL46" s="149"/>
      <c r="BM46" s="178"/>
      <c r="BN46" s="147"/>
      <c r="BO46" s="179"/>
      <c r="BP46" s="179"/>
      <c r="BQ46" s="184"/>
      <c r="BR46" s="185"/>
      <c r="BS46" s="179"/>
      <c r="BT46" s="179"/>
      <c r="BU46" s="179"/>
      <c r="BV46" s="187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</row>
    <row r="47" spans="1:74" s="138" customFormat="1" ht="13.5" customHeight="1" thickBot="1">
      <c r="A47" s="128"/>
      <c r="C47" s="214"/>
      <c r="D47" s="216"/>
      <c r="E47" s="216"/>
      <c r="F47" s="217"/>
      <c r="G47" s="218"/>
      <c r="H47" s="219">
        <f>SUM(H23:H46)</f>
        <v>25</v>
      </c>
      <c r="I47" s="317">
        <f>SUM(I23:I46)</f>
        <v>297681</v>
      </c>
      <c r="J47" s="220"/>
      <c r="K47" s="220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21"/>
    </row>
    <row r="48" spans="1:210" s="6" customFormat="1" ht="13.5" customHeight="1">
      <c r="A48" s="128"/>
      <c r="B48" s="138"/>
      <c r="C48" s="275" t="s">
        <v>84</v>
      </c>
      <c r="D48" s="276"/>
      <c r="E48" s="276"/>
      <c r="F48" s="276"/>
      <c r="G48" s="276"/>
      <c r="H48" s="298">
        <f>SUM(H49:H52)</f>
        <v>8</v>
      </c>
      <c r="I48" s="299">
        <f>SUM(I49:I52)</f>
        <v>32554</v>
      </c>
      <c r="J48" s="271"/>
      <c r="K48" s="272"/>
      <c r="L48" s="182"/>
      <c r="M48" s="179"/>
      <c r="N48" s="179"/>
      <c r="O48" s="179"/>
      <c r="P48" s="183"/>
      <c r="Q48" s="184"/>
      <c r="R48" s="182"/>
      <c r="S48" s="179"/>
      <c r="T48" s="179"/>
      <c r="U48" s="179"/>
      <c r="V48" s="184"/>
      <c r="W48" s="182"/>
      <c r="X48" s="183"/>
      <c r="Y48" s="179"/>
      <c r="Z48" s="185"/>
      <c r="AA48" s="184"/>
      <c r="AB48" s="182"/>
      <c r="AC48" s="179"/>
      <c r="AD48" s="179"/>
      <c r="AE48" s="179"/>
      <c r="AF48" s="184"/>
      <c r="AG48" s="182"/>
      <c r="AH48" s="179"/>
      <c r="AI48" s="147"/>
      <c r="AJ48" s="179"/>
      <c r="AK48" s="285"/>
      <c r="AL48" s="182"/>
      <c r="AM48" s="179"/>
      <c r="AN48" s="179"/>
      <c r="AO48" s="179"/>
      <c r="AP48" s="186"/>
      <c r="AQ48" s="182"/>
      <c r="AR48" s="179"/>
      <c r="AS48" s="147"/>
      <c r="AT48" s="179"/>
      <c r="AU48" s="183"/>
      <c r="AV48" s="285"/>
      <c r="AW48" s="182"/>
      <c r="AX48" s="179"/>
      <c r="AY48" s="179"/>
      <c r="AZ48" s="179"/>
      <c r="BA48" s="186"/>
      <c r="BB48" s="185"/>
      <c r="BC48" s="179"/>
      <c r="BD48" s="179"/>
      <c r="BE48" s="179"/>
      <c r="BF48" s="184"/>
      <c r="BG48" s="182"/>
      <c r="BH48" s="179"/>
      <c r="BI48" s="179"/>
      <c r="BJ48" s="179"/>
      <c r="BK48" s="183"/>
      <c r="BL48" s="184"/>
      <c r="BM48" s="182"/>
      <c r="BN48" s="179"/>
      <c r="BO48" s="179"/>
      <c r="BP48" s="179"/>
      <c r="BQ48" s="184"/>
      <c r="BR48" s="185"/>
      <c r="BS48" s="179"/>
      <c r="BT48" s="179"/>
      <c r="BU48" s="179"/>
      <c r="BV48" s="187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</row>
    <row r="49" spans="1:210" s="6" customFormat="1" ht="13.5" customHeight="1">
      <c r="A49" s="128"/>
      <c r="B49" s="138"/>
      <c r="C49" s="139" t="s">
        <v>93</v>
      </c>
      <c r="D49" s="140" t="s">
        <v>66</v>
      </c>
      <c r="E49" s="140" t="s">
        <v>96</v>
      </c>
      <c r="F49" s="177"/>
      <c r="G49" s="189">
        <f>4900*1.025</f>
        <v>5022.5</v>
      </c>
      <c r="H49" s="143">
        <f aca="true" t="shared" si="2" ref="H49:H59">COUNTA(L49:BV49)</f>
        <v>2</v>
      </c>
      <c r="I49" s="316">
        <f aca="true" t="shared" si="3" ref="I49:I59">H49*G49</f>
        <v>10045</v>
      </c>
      <c r="J49" s="161"/>
      <c r="K49" s="162"/>
      <c r="L49" s="182"/>
      <c r="M49" s="179"/>
      <c r="N49" s="179"/>
      <c r="O49" s="179"/>
      <c r="P49" s="183"/>
      <c r="Q49" s="184"/>
      <c r="R49" s="182"/>
      <c r="S49" s="179"/>
      <c r="T49" s="179"/>
      <c r="U49" s="179"/>
      <c r="V49" s="184"/>
      <c r="W49" s="182"/>
      <c r="X49" s="183"/>
      <c r="Y49" s="292" t="s">
        <v>87</v>
      </c>
      <c r="Z49" s="185"/>
      <c r="AA49" s="184"/>
      <c r="AB49" s="182"/>
      <c r="AC49" s="179"/>
      <c r="AD49" s="147"/>
      <c r="AE49" s="179"/>
      <c r="AF49" s="184"/>
      <c r="AG49" s="182"/>
      <c r="AH49" s="179"/>
      <c r="AI49" s="179"/>
      <c r="AJ49" s="179"/>
      <c r="AK49" s="184"/>
      <c r="AL49" s="182"/>
      <c r="AM49" s="179"/>
      <c r="AN49" s="179"/>
      <c r="AO49" s="179"/>
      <c r="AP49" s="186"/>
      <c r="AQ49" s="182"/>
      <c r="AR49" s="179"/>
      <c r="AS49" s="179"/>
      <c r="AT49" s="179"/>
      <c r="AU49" s="183"/>
      <c r="AV49" s="184"/>
      <c r="AW49" s="182"/>
      <c r="AX49" s="179"/>
      <c r="AY49" s="179"/>
      <c r="AZ49" s="179"/>
      <c r="BA49" s="186"/>
      <c r="BB49" s="185"/>
      <c r="BC49" s="179"/>
      <c r="BD49" s="292" t="s">
        <v>87</v>
      </c>
      <c r="BE49" s="179"/>
      <c r="BF49" s="184"/>
      <c r="BG49" s="182"/>
      <c r="BH49" s="179"/>
      <c r="BI49" s="179"/>
      <c r="BJ49" s="179"/>
      <c r="BK49" s="183"/>
      <c r="BL49" s="184"/>
      <c r="BM49" s="182"/>
      <c r="BN49" s="179"/>
      <c r="BO49" s="179"/>
      <c r="BP49" s="179"/>
      <c r="BQ49" s="184"/>
      <c r="BR49" s="185"/>
      <c r="BS49" s="179"/>
      <c r="BT49" s="179"/>
      <c r="BU49" s="179"/>
      <c r="BV49" s="187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</row>
    <row r="50" spans="1:210" s="6" customFormat="1" ht="13.5" customHeight="1">
      <c r="A50" s="128"/>
      <c r="B50" s="138"/>
      <c r="C50" s="139" t="s">
        <v>94</v>
      </c>
      <c r="D50" s="140" t="s">
        <v>66</v>
      </c>
      <c r="E50" s="140" t="s">
        <v>3</v>
      </c>
      <c r="F50" s="177"/>
      <c r="G50" s="189">
        <f>3100*1.025</f>
        <v>3177.4999999999995</v>
      </c>
      <c r="H50" s="143">
        <f t="shared" si="2"/>
        <v>2</v>
      </c>
      <c r="I50" s="316">
        <f t="shared" si="3"/>
        <v>6354.999999999999</v>
      </c>
      <c r="J50" s="196"/>
      <c r="K50" s="162"/>
      <c r="L50" s="182"/>
      <c r="M50" s="179"/>
      <c r="N50" s="179"/>
      <c r="O50" s="179"/>
      <c r="P50" s="183"/>
      <c r="Q50" s="184"/>
      <c r="R50" s="182"/>
      <c r="S50" s="179"/>
      <c r="T50" s="179"/>
      <c r="U50" s="179"/>
      <c r="V50" s="184"/>
      <c r="W50" s="182"/>
      <c r="X50" s="183"/>
      <c r="Y50" s="179"/>
      <c r="Z50" s="294" t="s">
        <v>87</v>
      </c>
      <c r="AA50" s="184"/>
      <c r="AB50" s="182"/>
      <c r="AC50" s="179"/>
      <c r="AD50" s="179"/>
      <c r="AE50" s="179"/>
      <c r="AF50" s="184"/>
      <c r="AG50" s="182"/>
      <c r="AH50" s="152"/>
      <c r="AI50" s="179"/>
      <c r="AJ50" s="179"/>
      <c r="AK50" s="184"/>
      <c r="AL50" s="182"/>
      <c r="AM50" s="179"/>
      <c r="AN50" s="179"/>
      <c r="AO50" s="179"/>
      <c r="AP50" s="186"/>
      <c r="AQ50" s="182"/>
      <c r="AR50" s="179"/>
      <c r="AS50" s="179"/>
      <c r="AT50" s="179"/>
      <c r="AU50" s="183"/>
      <c r="AV50" s="184"/>
      <c r="AW50" s="182"/>
      <c r="AX50" s="179"/>
      <c r="AY50" s="179"/>
      <c r="AZ50" s="179"/>
      <c r="BA50" s="186"/>
      <c r="BB50" s="185"/>
      <c r="BC50" s="179"/>
      <c r="BD50" s="179"/>
      <c r="BE50" s="292" t="s">
        <v>87</v>
      </c>
      <c r="BF50" s="184"/>
      <c r="BG50" s="182"/>
      <c r="BH50" s="179"/>
      <c r="BI50" s="179"/>
      <c r="BJ50" s="179"/>
      <c r="BK50" s="183"/>
      <c r="BL50" s="184"/>
      <c r="BM50" s="182"/>
      <c r="BN50" s="179"/>
      <c r="BO50" s="179"/>
      <c r="BP50" s="179"/>
      <c r="BQ50" s="184"/>
      <c r="BR50" s="185"/>
      <c r="BS50" s="179"/>
      <c r="BT50" s="179"/>
      <c r="BU50" s="179"/>
      <c r="BV50" s="187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</row>
    <row r="51" spans="1:210" s="6" customFormat="1" ht="13.5" customHeight="1">
      <c r="A51" s="128"/>
      <c r="B51" s="138"/>
      <c r="C51" s="139" t="s">
        <v>95</v>
      </c>
      <c r="D51" s="140" t="s">
        <v>66</v>
      </c>
      <c r="E51" s="140" t="s">
        <v>96</v>
      </c>
      <c r="F51" s="177"/>
      <c r="G51" s="189">
        <f>4430*1.025</f>
        <v>4540.75</v>
      </c>
      <c r="H51" s="143">
        <f t="shared" si="2"/>
        <v>2</v>
      </c>
      <c r="I51" s="316">
        <f t="shared" si="3"/>
        <v>9081.5</v>
      </c>
      <c r="J51" s="196"/>
      <c r="K51" s="162"/>
      <c r="L51" s="182"/>
      <c r="M51" s="179"/>
      <c r="N51" s="179"/>
      <c r="O51" s="179"/>
      <c r="P51" s="183"/>
      <c r="Q51" s="184"/>
      <c r="R51" s="182"/>
      <c r="S51" s="179"/>
      <c r="T51" s="179"/>
      <c r="U51" s="179"/>
      <c r="V51" s="184"/>
      <c r="W51" s="182"/>
      <c r="X51" s="183"/>
      <c r="Y51" s="292" t="s">
        <v>87</v>
      </c>
      <c r="Z51" s="185"/>
      <c r="AA51" s="184"/>
      <c r="AB51" s="182"/>
      <c r="AC51" s="179"/>
      <c r="AD51" s="179"/>
      <c r="AE51" s="179"/>
      <c r="AF51" s="184"/>
      <c r="AG51" s="182"/>
      <c r="AH51" s="152"/>
      <c r="AI51" s="179"/>
      <c r="AJ51" s="179"/>
      <c r="AK51" s="184"/>
      <c r="AL51" s="182"/>
      <c r="AM51" s="179"/>
      <c r="AN51" s="179"/>
      <c r="AO51" s="179"/>
      <c r="AP51" s="186"/>
      <c r="AQ51" s="182"/>
      <c r="AR51" s="179"/>
      <c r="AS51" s="179"/>
      <c r="AT51" s="179"/>
      <c r="AU51" s="183"/>
      <c r="AV51" s="184"/>
      <c r="AW51" s="182"/>
      <c r="AX51" s="179"/>
      <c r="AY51" s="179"/>
      <c r="AZ51" s="179"/>
      <c r="BA51" s="186"/>
      <c r="BB51" s="185"/>
      <c r="BC51" s="179"/>
      <c r="BD51" s="292" t="s">
        <v>87</v>
      </c>
      <c r="BE51" s="179"/>
      <c r="BF51" s="184"/>
      <c r="BG51" s="182"/>
      <c r="BH51" s="179"/>
      <c r="BI51" s="179"/>
      <c r="BJ51" s="179"/>
      <c r="BK51" s="183"/>
      <c r="BL51" s="184"/>
      <c r="BM51" s="182"/>
      <c r="BN51" s="179"/>
      <c r="BO51" s="179"/>
      <c r="BP51" s="179"/>
      <c r="BQ51" s="184"/>
      <c r="BR51" s="185"/>
      <c r="BS51" s="179"/>
      <c r="BT51" s="179"/>
      <c r="BU51" s="179"/>
      <c r="BV51" s="187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</row>
    <row r="52" spans="1:210" s="6" customFormat="1" ht="13.5" customHeight="1">
      <c r="A52" s="128"/>
      <c r="B52" s="138"/>
      <c r="C52" s="139" t="s">
        <v>92</v>
      </c>
      <c r="D52" s="140" t="s">
        <v>66</v>
      </c>
      <c r="E52" s="140" t="s">
        <v>3</v>
      </c>
      <c r="F52" s="177">
        <v>22210</v>
      </c>
      <c r="G52" s="189">
        <f>3450*1.025</f>
        <v>3536.2499999999995</v>
      </c>
      <c r="H52" s="143">
        <f t="shared" si="2"/>
        <v>2</v>
      </c>
      <c r="I52" s="316">
        <f t="shared" si="3"/>
        <v>7072.499999999999</v>
      </c>
      <c r="J52" s="196"/>
      <c r="K52" s="162"/>
      <c r="L52" s="182"/>
      <c r="M52" s="179"/>
      <c r="N52" s="179"/>
      <c r="O52" s="179"/>
      <c r="P52" s="183"/>
      <c r="Q52" s="184"/>
      <c r="R52" s="182"/>
      <c r="S52" s="179"/>
      <c r="T52" s="179"/>
      <c r="U52" s="179"/>
      <c r="V52" s="184"/>
      <c r="W52" s="182"/>
      <c r="X52" s="183"/>
      <c r="Y52" s="179"/>
      <c r="Z52" s="294" t="s">
        <v>87</v>
      </c>
      <c r="AA52" s="184"/>
      <c r="AB52" s="182"/>
      <c r="AC52" s="179"/>
      <c r="AD52" s="179"/>
      <c r="AE52" s="179"/>
      <c r="AF52" s="184"/>
      <c r="AG52" s="182"/>
      <c r="AH52" s="152"/>
      <c r="AI52" s="179"/>
      <c r="AJ52" s="179"/>
      <c r="AK52" s="184"/>
      <c r="AL52" s="182"/>
      <c r="AM52" s="179"/>
      <c r="AN52" s="179"/>
      <c r="AO52" s="179"/>
      <c r="AP52" s="186"/>
      <c r="AQ52" s="182"/>
      <c r="AR52" s="179"/>
      <c r="AS52" s="179"/>
      <c r="AT52" s="179"/>
      <c r="AU52" s="183"/>
      <c r="AV52" s="184"/>
      <c r="AW52" s="182"/>
      <c r="AX52" s="179"/>
      <c r="AY52" s="179"/>
      <c r="AZ52" s="179"/>
      <c r="BA52" s="186"/>
      <c r="BB52" s="185"/>
      <c r="BC52" s="179"/>
      <c r="BD52" s="179"/>
      <c r="BE52" s="292" t="s">
        <v>87</v>
      </c>
      <c r="BF52" s="184"/>
      <c r="BG52" s="182"/>
      <c r="BH52" s="179"/>
      <c r="BI52" s="179"/>
      <c r="BJ52" s="179"/>
      <c r="BK52" s="183"/>
      <c r="BL52" s="184"/>
      <c r="BM52" s="182"/>
      <c r="BN52" s="179"/>
      <c r="BO52" s="179"/>
      <c r="BP52" s="179"/>
      <c r="BQ52" s="184"/>
      <c r="BR52" s="185"/>
      <c r="BS52" s="179"/>
      <c r="BT52" s="179"/>
      <c r="BU52" s="179"/>
      <c r="BV52" s="187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</row>
    <row r="53" spans="1:210" s="6" customFormat="1" ht="13.5" customHeight="1" hidden="1">
      <c r="A53" s="128"/>
      <c r="B53" s="138"/>
      <c r="C53" s="139"/>
      <c r="D53" s="140"/>
      <c r="E53" s="140"/>
      <c r="F53" s="177"/>
      <c r="G53" s="189"/>
      <c r="H53" s="143">
        <f t="shared" si="2"/>
        <v>0</v>
      </c>
      <c r="I53" s="316">
        <f t="shared" si="3"/>
        <v>0</v>
      </c>
      <c r="J53" s="196"/>
      <c r="K53" s="162"/>
      <c r="L53" s="197"/>
      <c r="M53" s="179"/>
      <c r="N53" s="179"/>
      <c r="O53" s="179"/>
      <c r="P53" s="183"/>
      <c r="Q53" s="184"/>
      <c r="R53" s="182"/>
      <c r="S53" s="179"/>
      <c r="T53" s="179"/>
      <c r="U53" s="179"/>
      <c r="V53" s="184"/>
      <c r="W53" s="182"/>
      <c r="X53" s="179"/>
      <c r="Y53" s="179"/>
      <c r="Z53" s="179"/>
      <c r="AA53" s="184"/>
      <c r="AB53" s="182"/>
      <c r="AC53" s="179"/>
      <c r="AD53" s="179"/>
      <c r="AE53" s="179"/>
      <c r="AF53" s="184"/>
      <c r="AG53" s="182"/>
      <c r="AH53" s="179"/>
      <c r="AI53" s="179"/>
      <c r="AJ53" s="179"/>
      <c r="AK53" s="182"/>
      <c r="AL53" s="182"/>
      <c r="AM53" s="179"/>
      <c r="AN53" s="179"/>
      <c r="AO53" s="179"/>
      <c r="AP53" s="186"/>
      <c r="AQ53" s="182"/>
      <c r="AR53" s="179"/>
      <c r="AS53" s="179"/>
      <c r="AT53" s="179"/>
      <c r="AU53" s="184"/>
      <c r="AV53" s="182"/>
      <c r="AW53" s="182"/>
      <c r="AX53" s="179"/>
      <c r="AY53" s="179"/>
      <c r="AZ53" s="179"/>
      <c r="BA53" s="186"/>
      <c r="BB53" s="185"/>
      <c r="BC53" s="179"/>
      <c r="BD53" s="179"/>
      <c r="BE53" s="179"/>
      <c r="BF53" s="184"/>
      <c r="BG53" s="182"/>
      <c r="BH53" s="179"/>
      <c r="BI53" s="179"/>
      <c r="BJ53" s="179"/>
      <c r="BK53" s="183"/>
      <c r="BL53" s="184"/>
      <c r="BM53" s="182"/>
      <c r="BN53" s="179"/>
      <c r="BO53" s="179"/>
      <c r="BP53" s="179"/>
      <c r="BQ53" s="184"/>
      <c r="BR53" s="185"/>
      <c r="BS53" s="179"/>
      <c r="BT53" s="179"/>
      <c r="BU53" s="179"/>
      <c r="BV53" s="187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</row>
    <row r="54" spans="1:210" s="6" customFormat="1" ht="13.5" customHeight="1" hidden="1">
      <c r="A54" s="128"/>
      <c r="B54" s="138"/>
      <c r="C54" s="139"/>
      <c r="D54" s="198"/>
      <c r="E54" s="140"/>
      <c r="F54" s="177"/>
      <c r="G54" s="189"/>
      <c r="H54" s="143">
        <f t="shared" si="2"/>
        <v>0</v>
      </c>
      <c r="I54" s="316">
        <f t="shared" si="3"/>
        <v>0</v>
      </c>
      <c r="J54" s="196"/>
      <c r="K54" s="162"/>
      <c r="L54" s="197"/>
      <c r="M54" s="179"/>
      <c r="N54" s="179"/>
      <c r="O54" s="179"/>
      <c r="P54" s="183"/>
      <c r="Q54" s="184"/>
      <c r="R54" s="182"/>
      <c r="S54" s="179"/>
      <c r="T54" s="179"/>
      <c r="U54" s="179"/>
      <c r="V54" s="184"/>
      <c r="W54" s="182"/>
      <c r="X54" s="179"/>
      <c r="Y54" s="179"/>
      <c r="Z54" s="179"/>
      <c r="AA54" s="184"/>
      <c r="AB54" s="182"/>
      <c r="AC54" s="179"/>
      <c r="AD54" s="179"/>
      <c r="AE54" s="179"/>
      <c r="AF54" s="184"/>
      <c r="AG54" s="182"/>
      <c r="AH54" s="179"/>
      <c r="AI54" s="179"/>
      <c r="AJ54" s="179"/>
      <c r="AK54" s="182"/>
      <c r="AL54" s="182"/>
      <c r="AM54" s="179"/>
      <c r="AN54" s="199"/>
      <c r="AO54" s="199"/>
      <c r="AP54" s="200"/>
      <c r="AQ54" s="201"/>
      <c r="AR54" s="199"/>
      <c r="AS54" s="199"/>
      <c r="AT54" s="199"/>
      <c r="AU54" s="202"/>
      <c r="AV54" s="201"/>
      <c r="AW54" s="201"/>
      <c r="AX54" s="199"/>
      <c r="AY54" s="199"/>
      <c r="AZ54" s="199"/>
      <c r="BA54" s="200"/>
      <c r="BB54" s="203"/>
      <c r="BC54" s="199"/>
      <c r="BD54" s="199"/>
      <c r="BE54" s="199"/>
      <c r="BF54" s="202"/>
      <c r="BG54" s="201"/>
      <c r="BH54" s="199"/>
      <c r="BI54" s="199"/>
      <c r="BJ54" s="199"/>
      <c r="BK54" s="204"/>
      <c r="BL54" s="202"/>
      <c r="BM54" s="201"/>
      <c r="BN54" s="199"/>
      <c r="BO54" s="199"/>
      <c r="BP54" s="199"/>
      <c r="BQ54" s="202"/>
      <c r="BR54" s="203"/>
      <c r="BS54" s="199"/>
      <c r="BT54" s="199"/>
      <c r="BU54" s="199"/>
      <c r="BV54" s="205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</row>
    <row r="55" spans="1:210" s="6" customFormat="1" ht="13.5" customHeight="1" hidden="1">
      <c r="A55" s="128"/>
      <c r="B55" s="138"/>
      <c r="C55" s="139"/>
      <c r="D55" s="140"/>
      <c r="E55" s="140"/>
      <c r="F55" s="177"/>
      <c r="G55" s="189"/>
      <c r="H55" s="143">
        <f t="shared" si="2"/>
        <v>0</v>
      </c>
      <c r="I55" s="316">
        <f t="shared" si="3"/>
        <v>0</v>
      </c>
      <c r="J55" s="196"/>
      <c r="K55" s="162"/>
      <c r="L55" s="197"/>
      <c r="M55" s="179"/>
      <c r="N55" s="179"/>
      <c r="O55" s="179"/>
      <c r="P55" s="183"/>
      <c r="Q55" s="184"/>
      <c r="R55" s="182"/>
      <c r="S55" s="179"/>
      <c r="T55" s="179"/>
      <c r="U55" s="179"/>
      <c r="V55" s="184"/>
      <c r="W55" s="182"/>
      <c r="X55" s="179"/>
      <c r="Y55" s="179"/>
      <c r="Z55" s="179"/>
      <c r="AA55" s="184"/>
      <c r="AB55" s="182"/>
      <c r="AC55" s="179"/>
      <c r="AD55" s="179"/>
      <c r="AE55" s="179"/>
      <c r="AF55" s="184"/>
      <c r="AG55" s="182"/>
      <c r="AH55" s="179"/>
      <c r="AI55" s="179"/>
      <c r="AJ55" s="179"/>
      <c r="AK55" s="182"/>
      <c r="AL55" s="182"/>
      <c r="AM55" s="183"/>
      <c r="AN55" s="179"/>
      <c r="AO55" s="179"/>
      <c r="AP55" s="184"/>
      <c r="AQ55" s="185"/>
      <c r="AR55" s="179"/>
      <c r="AS55" s="179"/>
      <c r="AT55" s="179"/>
      <c r="AU55" s="184"/>
      <c r="AV55" s="182"/>
      <c r="AW55" s="185"/>
      <c r="AX55" s="179"/>
      <c r="AY55" s="179"/>
      <c r="AZ55" s="179"/>
      <c r="BA55" s="184"/>
      <c r="BB55" s="185"/>
      <c r="BC55" s="179"/>
      <c r="BD55" s="179"/>
      <c r="BE55" s="179"/>
      <c r="BF55" s="184"/>
      <c r="BG55" s="185"/>
      <c r="BH55" s="179"/>
      <c r="BI55" s="179"/>
      <c r="BJ55" s="179"/>
      <c r="BK55" s="183"/>
      <c r="BL55" s="184"/>
      <c r="BM55" s="185"/>
      <c r="BN55" s="179"/>
      <c r="BO55" s="179"/>
      <c r="BP55" s="179"/>
      <c r="BQ55" s="184"/>
      <c r="BR55" s="185"/>
      <c r="BS55" s="179"/>
      <c r="BT55" s="179"/>
      <c r="BU55" s="179"/>
      <c r="BV55" s="206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</row>
    <row r="56" spans="1:210" s="6" customFormat="1" ht="13.5" customHeight="1" hidden="1">
      <c r="A56" s="128"/>
      <c r="B56" s="138"/>
      <c r="C56" s="139"/>
      <c r="D56" s="166"/>
      <c r="E56" s="140"/>
      <c r="F56" s="177"/>
      <c r="G56" s="189"/>
      <c r="H56" s="143">
        <f t="shared" si="2"/>
        <v>0</v>
      </c>
      <c r="I56" s="316">
        <f t="shared" si="3"/>
        <v>0</v>
      </c>
      <c r="J56" s="196"/>
      <c r="K56" s="162"/>
      <c r="L56" s="197"/>
      <c r="M56" s="179"/>
      <c r="N56" s="179"/>
      <c r="O56" s="179"/>
      <c r="P56" s="183"/>
      <c r="Q56" s="184"/>
      <c r="R56" s="182"/>
      <c r="S56" s="179"/>
      <c r="T56" s="179"/>
      <c r="U56" s="179"/>
      <c r="V56" s="184"/>
      <c r="W56" s="182"/>
      <c r="X56" s="179"/>
      <c r="Y56" s="179"/>
      <c r="Z56" s="179"/>
      <c r="AA56" s="184"/>
      <c r="AB56" s="182"/>
      <c r="AC56" s="179"/>
      <c r="AD56" s="179"/>
      <c r="AE56" s="179"/>
      <c r="AF56" s="184"/>
      <c r="AG56" s="182"/>
      <c r="AH56" s="179"/>
      <c r="AI56" s="179"/>
      <c r="AJ56" s="179"/>
      <c r="AK56" s="182"/>
      <c r="AL56" s="182"/>
      <c r="AM56" s="179"/>
      <c r="AN56" s="190"/>
      <c r="AO56" s="190"/>
      <c r="AP56" s="191"/>
      <c r="AQ56" s="192"/>
      <c r="AR56" s="190"/>
      <c r="AS56" s="190"/>
      <c r="AT56" s="190"/>
      <c r="AU56" s="207"/>
      <c r="AV56" s="192"/>
      <c r="AW56" s="192"/>
      <c r="AX56" s="190"/>
      <c r="AY56" s="190"/>
      <c r="AZ56" s="190"/>
      <c r="BA56" s="191"/>
      <c r="BB56" s="193"/>
      <c r="BC56" s="190"/>
      <c r="BD56" s="190"/>
      <c r="BE56" s="190"/>
      <c r="BF56" s="207"/>
      <c r="BG56" s="192"/>
      <c r="BH56" s="190"/>
      <c r="BI56" s="190"/>
      <c r="BJ56" s="190"/>
      <c r="BK56" s="208"/>
      <c r="BL56" s="207"/>
      <c r="BM56" s="192"/>
      <c r="BN56" s="190"/>
      <c r="BO56" s="190"/>
      <c r="BP56" s="190"/>
      <c r="BQ56" s="207"/>
      <c r="BR56" s="193"/>
      <c r="BS56" s="190"/>
      <c r="BT56" s="190"/>
      <c r="BU56" s="190"/>
      <c r="BV56" s="209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</row>
    <row r="57" spans="1:210" s="6" customFormat="1" ht="13.5" customHeight="1" hidden="1">
      <c r="A57" s="128"/>
      <c r="B57" s="138"/>
      <c r="C57" s="139"/>
      <c r="D57" s="140"/>
      <c r="E57" s="140"/>
      <c r="F57" s="177"/>
      <c r="G57" s="189"/>
      <c r="H57" s="143">
        <f t="shared" si="2"/>
        <v>0</v>
      </c>
      <c r="I57" s="316">
        <f t="shared" si="3"/>
        <v>0</v>
      </c>
      <c r="J57" s="196"/>
      <c r="K57" s="162"/>
      <c r="L57" s="197"/>
      <c r="M57" s="179"/>
      <c r="N57" s="179"/>
      <c r="O57" s="179"/>
      <c r="P57" s="183"/>
      <c r="Q57" s="184"/>
      <c r="R57" s="182"/>
      <c r="S57" s="179"/>
      <c r="T57" s="179"/>
      <c r="U57" s="179"/>
      <c r="V57" s="184"/>
      <c r="W57" s="182"/>
      <c r="X57" s="179"/>
      <c r="Y57" s="179"/>
      <c r="Z57" s="179"/>
      <c r="AA57" s="184"/>
      <c r="AB57" s="185"/>
      <c r="AC57" s="210"/>
      <c r="AD57" s="179"/>
      <c r="AE57" s="179"/>
      <c r="AF57" s="184"/>
      <c r="AG57" s="182"/>
      <c r="AH57" s="179"/>
      <c r="AI57" s="179"/>
      <c r="AJ57" s="179"/>
      <c r="AK57" s="182"/>
      <c r="AL57" s="182"/>
      <c r="AM57" s="179"/>
      <c r="AN57" s="179"/>
      <c r="AO57" s="179"/>
      <c r="AP57" s="186"/>
      <c r="AQ57" s="182"/>
      <c r="AR57" s="179"/>
      <c r="AS57" s="179"/>
      <c r="AT57" s="179"/>
      <c r="AU57" s="184"/>
      <c r="AV57" s="182"/>
      <c r="AW57" s="182"/>
      <c r="AX57" s="179"/>
      <c r="AY57" s="179"/>
      <c r="AZ57" s="179"/>
      <c r="BA57" s="186"/>
      <c r="BB57" s="185"/>
      <c r="BC57" s="179"/>
      <c r="BD57" s="179"/>
      <c r="BE57" s="179"/>
      <c r="BF57" s="184"/>
      <c r="BG57" s="182"/>
      <c r="BH57" s="179"/>
      <c r="BI57" s="179"/>
      <c r="BJ57" s="179"/>
      <c r="BK57" s="183"/>
      <c r="BL57" s="184"/>
      <c r="BM57" s="182"/>
      <c r="BN57" s="179"/>
      <c r="BO57" s="179"/>
      <c r="BP57" s="179"/>
      <c r="BQ57" s="184"/>
      <c r="BR57" s="185"/>
      <c r="BS57" s="179"/>
      <c r="BT57" s="179"/>
      <c r="BU57" s="179"/>
      <c r="BV57" s="187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</row>
    <row r="58" spans="1:210" s="6" customFormat="1" ht="13.5" customHeight="1" hidden="1">
      <c r="A58" s="128"/>
      <c r="B58" s="138"/>
      <c r="C58" s="139"/>
      <c r="D58" s="140"/>
      <c r="E58" s="140"/>
      <c r="F58" s="177"/>
      <c r="G58" s="189"/>
      <c r="H58" s="143">
        <f t="shared" si="2"/>
        <v>0</v>
      </c>
      <c r="I58" s="316">
        <f t="shared" si="3"/>
        <v>0</v>
      </c>
      <c r="J58" s="196"/>
      <c r="K58" s="162"/>
      <c r="L58" s="197"/>
      <c r="M58" s="179"/>
      <c r="N58" s="179"/>
      <c r="O58" s="179"/>
      <c r="P58" s="183"/>
      <c r="Q58" s="184"/>
      <c r="R58" s="182"/>
      <c r="S58" s="179"/>
      <c r="T58" s="179"/>
      <c r="U58" s="179"/>
      <c r="V58" s="184"/>
      <c r="W58" s="182"/>
      <c r="X58" s="179"/>
      <c r="Y58" s="179"/>
      <c r="Z58" s="179"/>
      <c r="AA58" s="184"/>
      <c r="AB58" s="185"/>
      <c r="AC58" s="210"/>
      <c r="AD58" s="179"/>
      <c r="AE58" s="179"/>
      <c r="AF58" s="184"/>
      <c r="AG58" s="182"/>
      <c r="AH58" s="179"/>
      <c r="AI58" s="179"/>
      <c r="AJ58" s="179"/>
      <c r="AK58" s="182"/>
      <c r="AL58" s="182"/>
      <c r="AM58" s="179"/>
      <c r="AN58" s="179"/>
      <c r="AO58" s="179"/>
      <c r="AP58" s="186"/>
      <c r="AQ58" s="182"/>
      <c r="AR58" s="179"/>
      <c r="AS58" s="179"/>
      <c r="AT58" s="179"/>
      <c r="AU58" s="184"/>
      <c r="AV58" s="182"/>
      <c r="AW58" s="182"/>
      <c r="AX58" s="179"/>
      <c r="AY58" s="179"/>
      <c r="AZ58" s="179"/>
      <c r="BA58" s="186"/>
      <c r="BB58" s="185"/>
      <c r="BC58" s="179"/>
      <c r="BD58" s="179"/>
      <c r="BE58" s="179"/>
      <c r="BF58" s="184"/>
      <c r="BG58" s="182"/>
      <c r="BH58" s="179"/>
      <c r="BI58" s="179"/>
      <c r="BJ58" s="179"/>
      <c r="BK58" s="183"/>
      <c r="BL58" s="184"/>
      <c r="BM58" s="182"/>
      <c r="BN58" s="179"/>
      <c r="BO58" s="179"/>
      <c r="BP58" s="179"/>
      <c r="BQ58" s="184"/>
      <c r="BR58" s="185"/>
      <c r="BS58" s="179"/>
      <c r="BT58" s="179"/>
      <c r="BU58" s="179"/>
      <c r="BV58" s="187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</row>
    <row r="59" spans="1:210" s="6" customFormat="1" ht="13.5" customHeight="1" hidden="1">
      <c r="A59" s="128"/>
      <c r="B59" s="138"/>
      <c r="C59" s="211"/>
      <c r="D59" s="140"/>
      <c r="E59" s="212"/>
      <c r="F59" s="177"/>
      <c r="G59" s="189"/>
      <c r="H59" s="143">
        <f t="shared" si="2"/>
        <v>0</v>
      </c>
      <c r="I59" s="316">
        <f t="shared" si="3"/>
        <v>0</v>
      </c>
      <c r="J59" s="161"/>
      <c r="K59" s="162"/>
      <c r="L59" s="213"/>
      <c r="M59" s="147"/>
      <c r="N59" s="147"/>
      <c r="O59" s="147"/>
      <c r="P59" s="148"/>
      <c r="Q59" s="149"/>
      <c r="R59" s="150"/>
      <c r="S59" s="147"/>
      <c r="T59" s="147"/>
      <c r="U59" s="147"/>
      <c r="V59" s="149"/>
      <c r="W59" s="150"/>
      <c r="X59" s="147"/>
      <c r="Y59" s="147"/>
      <c r="Z59" s="147"/>
      <c r="AA59" s="149"/>
      <c r="AB59" s="150"/>
      <c r="AC59" s="147"/>
      <c r="AD59" s="147"/>
      <c r="AE59" s="147"/>
      <c r="AF59" s="149"/>
      <c r="AG59" s="150"/>
      <c r="AH59" s="147"/>
      <c r="AI59" s="147"/>
      <c r="AJ59" s="147"/>
      <c r="AK59" s="148"/>
      <c r="AL59" s="150"/>
      <c r="AM59" s="147"/>
      <c r="AN59" s="147"/>
      <c r="AO59" s="147"/>
      <c r="AP59" s="149"/>
      <c r="AQ59" s="150"/>
      <c r="AR59" s="147"/>
      <c r="AS59" s="147"/>
      <c r="AT59" s="147"/>
      <c r="AU59" s="149"/>
      <c r="AV59" s="178"/>
      <c r="AW59" s="150"/>
      <c r="AX59" s="147"/>
      <c r="AY59" s="147"/>
      <c r="AZ59" s="147"/>
      <c r="BA59" s="149"/>
      <c r="BB59" s="150"/>
      <c r="BC59" s="147"/>
      <c r="BD59" s="147"/>
      <c r="BE59" s="147"/>
      <c r="BF59" s="149"/>
      <c r="BG59" s="150"/>
      <c r="BH59" s="147"/>
      <c r="BI59" s="147"/>
      <c r="BJ59" s="147"/>
      <c r="BK59" s="148"/>
      <c r="BL59" s="149"/>
      <c r="BM59" s="178"/>
      <c r="BN59" s="147"/>
      <c r="BO59" s="147"/>
      <c r="BP59" s="147"/>
      <c r="BQ59" s="149"/>
      <c r="BR59" s="150"/>
      <c r="BS59" s="147"/>
      <c r="BT59" s="147"/>
      <c r="BU59" s="147"/>
      <c r="BV59" s="181"/>
      <c r="BW59" s="137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</row>
    <row r="60" spans="1:74" s="138" customFormat="1" ht="13.5" customHeight="1" thickBot="1">
      <c r="A60" s="128"/>
      <c r="C60" s="214"/>
      <c r="D60" s="216"/>
      <c r="E60" s="216"/>
      <c r="F60" s="217"/>
      <c r="G60" s="218"/>
      <c r="H60" s="219">
        <f>+H50+H49+H51+H52</f>
        <v>8</v>
      </c>
      <c r="I60" s="317">
        <f>I48+I47</f>
        <v>330235</v>
      </c>
      <c r="J60" s="220"/>
      <c r="K60" s="220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21"/>
    </row>
    <row r="61" spans="1:210" s="223" customFormat="1" ht="14.25" customHeight="1" thickBot="1">
      <c r="A61" s="224"/>
      <c r="B61" s="224"/>
      <c r="C61" s="2" t="s">
        <v>80</v>
      </c>
      <c r="D61" s="225"/>
      <c r="E61" s="225"/>
      <c r="F61" s="226"/>
      <c r="G61" s="227"/>
      <c r="H61" s="228"/>
      <c r="I61" s="318"/>
      <c r="J61" s="229"/>
      <c r="K61" s="229"/>
      <c r="L61" s="122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2"/>
      <c r="EO61" s="222"/>
      <c r="EP61" s="222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G61" s="222"/>
      <c r="FH61" s="222"/>
      <c r="FI61" s="222"/>
      <c r="FJ61" s="222"/>
      <c r="FK61" s="222"/>
      <c r="FL61" s="222"/>
      <c r="FM61" s="222"/>
      <c r="FN61" s="222"/>
      <c r="FO61" s="222"/>
      <c r="FP61" s="222"/>
      <c r="FQ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2"/>
      <c r="GE61" s="222"/>
      <c r="GF61" s="222"/>
      <c r="GG61" s="222"/>
      <c r="GH61" s="222"/>
      <c r="GI61" s="222"/>
      <c r="GJ61" s="222"/>
      <c r="GK61" s="222"/>
      <c r="GL61" s="222"/>
      <c r="GM61" s="222"/>
      <c r="GN61" s="222"/>
      <c r="GO61" s="222"/>
      <c r="GP61" s="222"/>
      <c r="GQ61" s="222"/>
      <c r="GR61" s="222"/>
      <c r="GS61" s="222"/>
      <c r="GT61" s="222"/>
      <c r="GU61" s="222"/>
      <c r="GV61" s="222"/>
      <c r="GW61" s="222"/>
      <c r="GX61" s="222"/>
      <c r="GY61" s="222"/>
      <c r="GZ61" s="222"/>
      <c r="HA61" s="222"/>
      <c r="HB61" s="222"/>
    </row>
    <row r="62" spans="1:75" ht="13.5" customHeight="1">
      <c r="A62" s="230"/>
      <c r="B62" s="230"/>
      <c r="C62" s="2" t="s">
        <v>81</v>
      </c>
      <c r="D62" s="16"/>
      <c r="E62" s="16"/>
      <c r="F62" s="16"/>
      <c r="G62" s="46"/>
      <c r="H62" s="12"/>
      <c r="I62" s="304"/>
      <c r="J62" s="122"/>
      <c r="K62" s="122"/>
      <c r="L62" s="236"/>
      <c r="M62" s="517" t="s">
        <v>73</v>
      </c>
      <c r="N62" s="518"/>
      <c r="O62" s="518"/>
      <c r="P62" s="518"/>
      <c r="Q62" s="518"/>
      <c r="R62" s="518"/>
      <c r="S62" s="518"/>
      <c r="T62" s="518"/>
      <c r="U62" s="518"/>
      <c r="V62" s="519"/>
      <c r="W62" s="520" t="s">
        <v>74</v>
      </c>
      <c r="X62" s="520"/>
      <c r="Y62" s="520"/>
      <c r="Z62" s="520" t="s">
        <v>76</v>
      </c>
      <c r="AA62" s="520"/>
      <c r="AB62" s="520"/>
      <c r="AC62" s="520" t="s">
        <v>75</v>
      </c>
      <c r="AD62" s="520"/>
      <c r="AE62" s="520"/>
      <c r="AF62" s="520" t="s">
        <v>13</v>
      </c>
      <c r="AG62" s="520"/>
      <c r="AH62" s="522"/>
      <c r="AI62" s="522" t="s">
        <v>12</v>
      </c>
      <c r="AJ62" s="518"/>
      <c r="AK62" s="518"/>
      <c r="AL62" s="523"/>
      <c r="AM62" s="521"/>
      <c r="AN62" s="521"/>
      <c r="AO62" s="521"/>
      <c r="AP62" s="251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spans="1:75" ht="18" customHeight="1" thickBot="1">
      <c r="A63" s="2"/>
      <c r="B63" s="2"/>
      <c r="C63" s="2" t="s">
        <v>85</v>
      </c>
      <c r="D63" s="232"/>
      <c r="E63" s="232"/>
      <c r="F63" s="233"/>
      <c r="G63" s="234"/>
      <c r="H63" s="235"/>
      <c r="I63" s="319"/>
      <c r="J63" s="236"/>
      <c r="K63" s="236"/>
      <c r="L63" s="236"/>
      <c r="M63" s="510" t="s">
        <v>88</v>
      </c>
      <c r="N63" s="511"/>
      <c r="O63" s="511"/>
      <c r="P63" s="511"/>
      <c r="Q63" s="511"/>
      <c r="R63" s="511"/>
      <c r="S63" s="511"/>
      <c r="T63" s="511"/>
      <c r="U63" s="511"/>
      <c r="V63" s="512"/>
      <c r="W63" s="513">
        <v>17.48</v>
      </c>
      <c r="X63" s="513"/>
      <c r="Y63" s="513"/>
      <c r="Z63" s="513">
        <v>57.9</v>
      </c>
      <c r="AA63" s="513"/>
      <c r="AB63" s="513"/>
      <c r="AC63" s="513">
        <v>2.5</v>
      </c>
      <c r="AD63" s="513"/>
      <c r="AE63" s="513"/>
      <c r="AF63" s="524">
        <v>143</v>
      </c>
      <c r="AG63" s="524"/>
      <c r="AH63" s="525"/>
      <c r="AI63" s="526">
        <v>24.93</v>
      </c>
      <c r="AJ63" s="527"/>
      <c r="AK63" s="527"/>
      <c r="AL63" s="528"/>
      <c r="AM63" s="529"/>
      <c r="AN63" s="529"/>
      <c r="AO63" s="529"/>
      <c r="AP63" s="251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4:75" ht="12.75">
      <c r="D64" s="232"/>
      <c r="E64" s="232"/>
      <c r="F64" s="233"/>
      <c r="G64" s="234"/>
      <c r="H64" s="235"/>
      <c r="I64" s="319"/>
      <c r="J64" s="236"/>
      <c r="K64" s="236"/>
      <c r="L64" s="236"/>
      <c r="M64" s="251" t="s">
        <v>98</v>
      </c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12.75">
      <c r="A65" s="230"/>
      <c r="B65" s="230"/>
      <c r="D65" s="232"/>
      <c r="E65" s="232"/>
      <c r="F65" s="233"/>
      <c r="G65" s="234"/>
      <c r="H65" s="235"/>
      <c r="I65" s="319"/>
      <c r="J65" s="236"/>
      <c r="K65" s="236"/>
      <c r="L65" s="236"/>
      <c r="M65" s="251" t="s">
        <v>97</v>
      </c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ht="4.5" customHeight="1">
      <c r="A66" s="6"/>
      <c r="B66" s="6"/>
      <c r="D66" s="232"/>
      <c r="E66" s="232"/>
      <c r="F66" s="233"/>
      <c r="G66" s="234"/>
      <c r="H66" s="235"/>
      <c r="I66" s="319"/>
      <c r="J66" s="236"/>
      <c r="K66" s="23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3:75" ht="12.75">
      <c r="C67" s="231"/>
      <c r="D67" s="232"/>
      <c r="E67" s="232"/>
      <c r="F67" s="233"/>
      <c r="G67" s="234"/>
      <c r="H67" s="235"/>
      <c r="I67" s="319"/>
      <c r="J67" s="236"/>
      <c r="K67" s="23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3:11" ht="12.75">
      <c r="C68" s="231"/>
      <c r="D68" s="232"/>
      <c r="E68" s="232"/>
      <c r="F68" s="233"/>
      <c r="G68" s="234"/>
      <c r="H68" s="235"/>
      <c r="I68" s="319"/>
      <c r="J68" s="236"/>
      <c r="K68" s="236"/>
    </row>
    <row r="69" spans="3:11" ht="12.75">
      <c r="C69" s="231"/>
      <c r="D69" s="232"/>
      <c r="E69" s="232"/>
      <c r="F69" s="233"/>
      <c r="G69" s="237"/>
      <c r="H69" s="232"/>
      <c r="I69" s="320"/>
      <c r="J69" s="236"/>
      <c r="K69" s="236"/>
    </row>
    <row r="70" spans="3:11" ht="12.75">
      <c r="C70" s="231"/>
      <c r="D70" s="232"/>
      <c r="E70" s="232"/>
      <c r="F70" s="233"/>
      <c r="G70" s="237"/>
      <c r="H70" s="232"/>
      <c r="I70" s="320"/>
      <c r="J70" s="236"/>
      <c r="K70" s="236"/>
    </row>
    <row r="71" spans="3:11" ht="12.75">
      <c r="C71" s="231"/>
      <c r="D71" s="232"/>
      <c r="E71" s="232"/>
      <c r="F71" s="233"/>
      <c r="G71" s="237"/>
      <c r="H71" s="232"/>
      <c r="I71" s="320"/>
      <c r="J71" s="236"/>
      <c r="K71" s="236"/>
    </row>
    <row r="72" spans="3:11" ht="12.75">
      <c r="C72" s="231"/>
      <c r="D72" s="232"/>
      <c r="E72" s="232"/>
      <c r="F72" s="233"/>
      <c r="G72" s="237"/>
      <c r="H72" s="232"/>
      <c r="I72" s="320"/>
      <c r="J72" s="236"/>
      <c r="K72" s="236"/>
    </row>
    <row r="73" spans="3:11" ht="12.75">
      <c r="C73" s="231"/>
      <c r="D73" s="232"/>
      <c r="E73" s="232"/>
      <c r="F73" s="233"/>
      <c r="G73" s="237"/>
      <c r="H73" s="232"/>
      <c r="I73" s="320"/>
      <c r="J73" s="236"/>
      <c r="K73" s="236"/>
    </row>
    <row r="74" spans="3:11" ht="12.75">
      <c r="C74" s="231"/>
      <c r="D74" s="232"/>
      <c r="E74" s="232"/>
      <c r="F74" s="233"/>
      <c r="G74" s="237"/>
      <c r="H74" s="232"/>
      <c r="I74" s="320"/>
      <c r="J74" s="236"/>
      <c r="K74" s="236"/>
    </row>
    <row r="75" spans="3:11" ht="12.75">
      <c r="C75" s="231"/>
      <c r="D75" s="232"/>
      <c r="E75" s="232"/>
      <c r="F75" s="233"/>
      <c r="G75" s="237"/>
      <c r="H75" s="232"/>
      <c r="I75" s="320"/>
      <c r="J75" s="236"/>
      <c r="K75" s="236"/>
    </row>
    <row r="76" spans="3:11" ht="12.75">
      <c r="C76" s="231"/>
      <c r="D76" s="232"/>
      <c r="E76" s="232"/>
      <c r="F76" s="233"/>
      <c r="G76" s="237"/>
      <c r="H76" s="232"/>
      <c r="I76" s="320"/>
      <c r="J76" s="236"/>
      <c r="K76" s="236"/>
    </row>
    <row r="77" spans="3:11" ht="12.75">
      <c r="C77" s="231"/>
      <c r="D77" s="232"/>
      <c r="E77" s="232"/>
      <c r="F77" s="233"/>
      <c r="G77" s="237"/>
      <c r="H77" s="232"/>
      <c r="I77" s="320"/>
      <c r="J77" s="236"/>
      <c r="K77" s="236"/>
    </row>
    <row r="78" spans="3:11" ht="12.75">
      <c r="C78" s="231"/>
      <c r="D78" s="232"/>
      <c r="E78" s="232"/>
      <c r="F78" s="233"/>
      <c r="G78" s="237"/>
      <c r="H78" s="232"/>
      <c r="I78" s="320"/>
      <c r="J78" s="236"/>
      <c r="K78" s="236"/>
    </row>
    <row r="79" spans="3:11" ht="12.75">
      <c r="C79" s="231"/>
      <c r="D79" s="232"/>
      <c r="E79" s="232"/>
      <c r="F79" s="233"/>
      <c r="G79" s="237"/>
      <c r="H79" s="232"/>
      <c r="I79" s="320"/>
      <c r="J79" s="236"/>
      <c r="K79" s="236"/>
    </row>
    <row r="80" spans="3:11" ht="12.75">
      <c r="C80" s="231"/>
      <c r="D80" s="232"/>
      <c r="E80" s="232"/>
      <c r="F80" s="233"/>
      <c r="G80" s="237"/>
      <c r="H80" s="232"/>
      <c r="I80" s="320"/>
      <c r="J80" s="236"/>
      <c r="K80" s="236"/>
    </row>
    <row r="81" spans="3:11" ht="12.75">
      <c r="C81" s="231"/>
      <c r="D81" s="232"/>
      <c r="E81" s="232"/>
      <c r="F81" s="233"/>
      <c r="G81" s="237"/>
      <c r="H81" s="232"/>
      <c r="I81" s="320"/>
      <c r="J81" s="236"/>
      <c r="K81" s="236"/>
    </row>
    <row r="82" spans="3:11" ht="12.75">
      <c r="C82" s="231"/>
      <c r="D82" s="232"/>
      <c r="E82" s="232"/>
      <c r="F82" s="233"/>
      <c r="G82" s="237"/>
      <c r="H82" s="232"/>
      <c r="I82" s="320"/>
      <c r="J82" s="236"/>
      <c r="K82" s="236"/>
    </row>
    <row r="83" spans="3:11" ht="12.75">
      <c r="C83" s="231"/>
      <c r="D83" s="232"/>
      <c r="E83" s="232"/>
      <c r="F83" s="233"/>
      <c r="G83" s="237"/>
      <c r="H83" s="232"/>
      <c r="I83" s="320"/>
      <c r="J83" s="236"/>
      <c r="K83" s="236"/>
    </row>
    <row r="84" spans="3:11" ht="12.75">
      <c r="C84" s="231"/>
      <c r="D84" s="232"/>
      <c r="E84" s="232"/>
      <c r="F84" s="233"/>
      <c r="G84" s="237"/>
      <c r="H84" s="232"/>
      <c r="I84" s="320"/>
      <c r="J84" s="236"/>
      <c r="K84" s="236"/>
    </row>
    <row r="85" spans="3:11" ht="12.75">
      <c r="C85" s="231"/>
      <c r="D85" s="232"/>
      <c r="E85" s="232"/>
      <c r="F85" s="233"/>
      <c r="G85" s="237"/>
      <c r="H85" s="232"/>
      <c r="I85" s="320"/>
      <c r="J85" s="236"/>
      <c r="K85" s="236"/>
    </row>
    <row r="86" spans="3:11" ht="12.75">
      <c r="C86" s="231"/>
      <c r="D86" s="232"/>
      <c r="E86" s="232"/>
      <c r="F86" s="233"/>
      <c r="G86" s="237"/>
      <c r="H86" s="232"/>
      <c r="I86" s="320"/>
      <c r="J86" s="236"/>
      <c r="K86" s="236"/>
    </row>
    <row r="87" spans="3:11" ht="12.75">
      <c r="C87" s="231"/>
      <c r="D87" s="232"/>
      <c r="E87" s="232"/>
      <c r="F87" s="233"/>
      <c r="G87" s="237"/>
      <c r="H87" s="232"/>
      <c r="I87" s="320"/>
      <c r="J87" s="236"/>
      <c r="K87" s="236"/>
    </row>
    <row r="88" spans="3:11" ht="12.75">
      <c r="C88" s="231"/>
      <c r="D88" s="232"/>
      <c r="E88" s="232"/>
      <c r="F88" s="233"/>
      <c r="G88" s="237"/>
      <c r="H88" s="232"/>
      <c r="I88" s="320"/>
      <c r="J88" s="236"/>
      <c r="K88" s="236"/>
    </row>
    <row r="89" spans="3:11" ht="12.75">
      <c r="C89" s="231"/>
      <c r="D89" s="232"/>
      <c r="E89" s="232"/>
      <c r="F89" s="233"/>
      <c r="G89" s="237"/>
      <c r="H89" s="232"/>
      <c r="I89" s="320"/>
      <c r="J89" s="236"/>
      <c r="K89" s="236"/>
    </row>
    <row r="90" spans="3:11" ht="12.75">
      <c r="C90" s="231"/>
      <c r="D90" s="232"/>
      <c r="E90" s="232"/>
      <c r="F90" s="233"/>
      <c r="G90" s="237"/>
      <c r="H90" s="232"/>
      <c r="I90" s="320"/>
      <c r="J90" s="236"/>
      <c r="K90" s="236"/>
    </row>
    <row r="91" spans="3:11" ht="12.75">
      <c r="C91" s="231"/>
      <c r="D91" s="232"/>
      <c r="E91" s="232"/>
      <c r="F91" s="233"/>
      <c r="G91" s="237"/>
      <c r="H91" s="232"/>
      <c r="I91" s="320"/>
      <c r="J91" s="236"/>
      <c r="K91" s="236"/>
    </row>
    <row r="92" spans="3:11" ht="12.75">
      <c r="C92" s="231"/>
      <c r="D92" s="232"/>
      <c r="E92" s="232"/>
      <c r="F92" s="233"/>
      <c r="G92" s="237"/>
      <c r="H92" s="232"/>
      <c r="I92" s="320"/>
      <c r="J92" s="236"/>
      <c r="K92" s="236"/>
    </row>
    <row r="93" spans="3:11" ht="12.75">
      <c r="C93" s="231"/>
      <c r="D93" s="232"/>
      <c r="E93" s="232"/>
      <c r="F93" s="233"/>
      <c r="G93" s="237"/>
      <c r="H93" s="232"/>
      <c r="I93" s="320"/>
      <c r="J93" s="236"/>
      <c r="K93" s="236"/>
    </row>
    <row r="94" spans="3:11" ht="12.75">
      <c r="C94" s="231"/>
      <c r="D94" s="232"/>
      <c r="E94" s="232"/>
      <c r="F94" s="233"/>
      <c r="G94" s="237"/>
      <c r="H94" s="232"/>
      <c r="I94" s="320"/>
      <c r="J94" s="236"/>
      <c r="K94" s="236"/>
    </row>
    <row r="95" spans="3:11" ht="12.75">
      <c r="C95" s="231"/>
      <c r="D95" s="232"/>
      <c r="E95" s="232"/>
      <c r="F95" s="233"/>
      <c r="G95" s="237"/>
      <c r="H95" s="232"/>
      <c r="I95" s="320"/>
      <c r="J95" s="236"/>
      <c r="K95" s="236"/>
    </row>
    <row r="96" spans="3:11" ht="12.75">
      <c r="C96" s="231"/>
      <c r="D96" s="232"/>
      <c r="E96" s="232"/>
      <c r="F96" s="233"/>
      <c r="G96" s="237"/>
      <c r="H96" s="232"/>
      <c r="I96" s="320"/>
      <c r="J96" s="236"/>
      <c r="K96" s="236"/>
    </row>
    <row r="97" spans="3:11" ht="12.75">
      <c r="C97" s="231"/>
      <c r="D97" s="232"/>
      <c r="E97" s="232"/>
      <c r="F97" s="233"/>
      <c r="G97" s="237"/>
      <c r="H97" s="232"/>
      <c r="I97" s="320"/>
      <c r="J97" s="236"/>
      <c r="K97" s="236"/>
    </row>
    <row r="98" spans="3:11" ht="12.75">
      <c r="C98" s="231"/>
      <c r="D98" s="232"/>
      <c r="E98" s="232"/>
      <c r="F98" s="233"/>
      <c r="G98" s="237"/>
      <c r="H98" s="232"/>
      <c r="I98" s="320"/>
      <c r="J98" s="236"/>
      <c r="K98" s="236"/>
    </row>
    <row r="99" spans="3:11" ht="12.75">
      <c r="C99" s="231"/>
      <c r="D99" s="232"/>
      <c r="E99" s="232"/>
      <c r="F99" s="233"/>
      <c r="G99" s="237"/>
      <c r="H99" s="232"/>
      <c r="I99" s="320"/>
      <c r="J99" s="236"/>
      <c r="K99" s="236"/>
    </row>
    <row r="100" spans="3:11" ht="12.75">
      <c r="C100" s="231"/>
      <c r="D100" s="232"/>
      <c r="E100" s="232"/>
      <c r="F100" s="233"/>
      <c r="G100" s="237"/>
      <c r="H100" s="232"/>
      <c r="I100" s="320"/>
      <c r="J100" s="236"/>
      <c r="K100" s="236"/>
    </row>
    <row r="101" spans="3:11" ht="12.75">
      <c r="C101" s="231"/>
      <c r="D101" s="232"/>
      <c r="E101" s="232"/>
      <c r="F101" s="233"/>
      <c r="G101" s="237"/>
      <c r="H101" s="232"/>
      <c r="I101" s="320"/>
      <c r="J101" s="236"/>
      <c r="K101" s="236"/>
    </row>
    <row r="102" spans="3:11" ht="12.75">
      <c r="C102" s="231"/>
      <c r="D102" s="232"/>
      <c r="E102" s="232"/>
      <c r="F102" s="233"/>
      <c r="G102" s="237"/>
      <c r="H102" s="232"/>
      <c r="I102" s="320"/>
      <c r="J102" s="236"/>
      <c r="K102" s="236"/>
    </row>
    <row r="103" spans="3:11" ht="12.75">
      <c r="C103" s="231"/>
      <c r="D103" s="232"/>
      <c r="E103" s="232"/>
      <c r="F103" s="233"/>
      <c r="G103" s="237"/>
      <c r="H103" s="232"/>
      <c r="I103" s="320"/>
      <c r="J103" s="236"/>
      <c r="K103" s="236"/>
    </row>
    <row r="104" spans="3:11" ht="12.75">
      <c r="C104" s="231"/>
      <c r="D104" s="232"/>
      <c r="E104" s="232"/>
      <c r="F104" s="233"/>
      <c r="G104" s="237"/>
      <c r="H104" s="232"/>
      <c r="I104" s="320"/>
      <c r="J104" s="236"/>
      <c r="K104" s="236"/>
    </row>
    <row r="105" spans="3:11" ht="12.75">
      <c r="C105" s="231"/>
      <c r="D105" s="232"/>
      <c r="E105" s="232"/>
      <c r="F105" s="233"/>
      <c r="G105" s="237"/>
      <c r="H105" s="232"/>
      <c r="I105" s="320"/>
      <c r="J105" s="236"/>
      <c r="K105" s="236"/>
    </row>
    <row r="106" spans="3:11" ht="12.75">
      <c r="C106" s="231"/>
      <c r="D106" s="232"/>
      <c r="E106" s="232"/>
      <c r="F106" s="233"/>
      <c r="G106" s="237"/>
      <c r="H106" s="232"/>
      <c r="I106" s="320"/>
      <c r="J106" s="236"/>
      <c r="K106" s="236"/>
    </row>
    <row r="107" spans="3:11" ht="12.75">
      <c r="C107" s="231"/>
      <c r="D107" s="232"/>
      <c r="E107" s="232"/>
      <c r="F107" s="233"/>
      <c r="G107" s="237"/>
      <c r="H107" s="232"/>
      <c r="I107" s="320"/>
      <c r="J107" s="236"/>
      <c r="K107" s="236"/>
    </row>
    <row r="108" spans="3:11" ht="12.75">
      <c r="C108" s="231"/>
      <c r="D108" s="232"/>
      <c r="E108" s="232"/>
      <c r="F108" s="233"/>
      <c r="G108" s="237"/>
      <c r="H108" s="232"/>
      <c r="I108" s="320"/>
      <c r="J108" s="236"/>
      <c r="K108" s="236"/>
    </row>
    <row r="109" spans="3:11" ht="12.75">
      <c r="C109" s="231"/>
      <c r="D109" s="232"/>
      <c r="E109" s="232"/>
      <c r="F109" s="233"/>
      <c r="G109" s="237"/>
      <c r="H109" s="232"/>
      <c r="I109" s="320"/>
      <c r="J109" s="236"/>
      <c r="K109" s="236"/>
    </row>
    <row r="110" spans="3:11" ht="12.75">
      <c r="C110" s="231"/>
      <c r="D110" s="232"/>
      <c r="E110" s="232"/>
      <c r="F110" s="233"/>
      <c r="G110" s="237"/>
      <c r="H110" s="232"/>
      <c r="I110" s="320"/>
      <c r="J110" s="236"/>
      <c r="K110" s="236"/>
    </row>
    <row r="111" spans="3:11" ht="12.75">
      <c r="C111" s="231"/>
      <c r="D111" s="232"/>
      <c r="E111" s="232"/>
      <c r="F111" s="233"/>
      <c r="G111" s="237"/>
      <c r="H111" s="232"/>
      <c r="I111" s="320"/>
      <c r="J111" s="236"/>
      <c r="K111" s="236"/>
    </row>
    <row r="112" spans="3:11" ht="12.75">
      <c r="C112" s="231"/>
      <c r="D112" s="232"/>
      <c r="E112" s="232"/>
      <c r="F112" s="233"/>
      <c r="G112" s="237"/>
      <c r="H112" s="232"/>
      <c r="I112" s="320"/>
      <c r="J112" s="236"/>
      <c r="K112" s="236"/>
    </row>
    <row r="113" spans="3:11" ht="12.75">
      <c r="C113" s="231"/>
      <c r="D113" s="232"/>
      <c r="E113" s="232"/>
      <c r="F113" s="233"/>
      <c r="G113" s="237"/>
      <c r="H113" s="232"/>
      <c r="I113" s="320"/>
      <c r="J113" s="236"/>
      <c r="K113" s="236"/>
    </row>
    <row r="114" spans="3:11" ht="12.75">
      <c r="C114" s="231"/>
      <c r="D114" s="232"/>
      <c r="E114" s="232"/>
      <c r="F114" s="233"/>
      <c r="G114" s="237"/>
      <c r="H114" s="232"/>
      <c r="I114" s="320"/>
      <c r="J114" s="236"/>
      <c r="K114" s="236"/>
    </row>
    <row r="115" spans="3:11" ht="12.75">
      <c r="C115" s="231"/>
      <c r="D115" s="232"/>
      <c r="E115" s="232"/>
      <c r="F115" s="233"/>
      <c r="G115" s="237"/>
      <c r="H115" s="232"/>
      <c r="I115" s="320"/>
      <c r="J115" s="236"/>
      <c r="K115" s="236"/>
    </row>
    <row r="116" spans="3:11" ht="12.75">
      <c r="C116" s="231"/>
      <c r="D116" s="232"/>
      <c r="E116" s="232"/>
      <c r="F116" s="233"/>
      <c r="G116" s="237"/>
      <c r="H116" s="232"/>
      <c r="I116" s="320"/>
      <c r="J116" s="236"/>
      <c r="K116" s="236"/>
    </row>
    <row r="117" spans="3:11" ht="12.75">
      <c r="C117" s="231"/>
      <c r="D117" s="232"/>
      <c r="E117" s="232"/>
      <c r="F117" s="233"/>
      <c r="G117" s="237"/>
      <c r="H117" s="232"/>
      <c r="I117" s="320"/>
      <c r="J117" s="236"/>
      <c r="K117" s="236"/>
    </row>
    <row r="118" spans="3:11" ht="12.75">
      <c r="C118" s="231"/>
      <c r="D118" s="232"/>
      <c r="E118" s="232"/>
      <c r="F118" s="233"/>
      <c r="G118" s="237"/>
      <c r="H118" s="232"/>
      <c r="I118" s="320"/>
      <c r="J118" s="236"/>
      <c r="K118" s="236"/>
    </row>
    <row r="119" spans="3:11" ht="12.75">
      <c r="C119" s="231"/>
      <c r="D119" s="232"/>
      <c r="E119" s="232"/>
      <c r="F119" s="233"/>
      <c r="G119" s="237"/>
      <c r="H119" s="232"/>
      <c r="I119" s="320"/>
      <c r="J119" s="236"/>
      <c r="K119" s="236"/>
    </row>
    <row r="120" spans="3:11" ht="12.75">
      <c r="C120" s="231"/>
      <c r="D120" s="232"/>
      <c r="E120" s="232"/>
      <c r="F120" s="233"/>
      <c r="G120" s="237"/>
      <c r="H120" s="232"/>
      <c r="I120" s="320"/>
      <c r="J120" s="236"/>
      <c r="K120" s="236"/>
    </row>
    <row r="121" spans="3:11" ht="12.75">
      <c r="C121" s="231"/>
      <c r="D121" s="232"/>
      <c r="E121" s="232"/>
      <c r="F121" s="233"/>
      <c r="G121" s="237"/>
      <c r="H121" s="232"/>
      <c r="I121" s="320"/>
      <c r="J121" s="236"/>
      <c r="K121" s="236"/>
    </row>
    <row r="122" spans="3:11" ht="12.75">
      <c r="C122" s="231"/>
      <c r="D122" s="232"/>
      <c r="E122" s="232"/>
      <c r="F122" s="233"/>
      <c r="G122" s="237"/>
      <c r="H122" s="232"/>
      <c r="I122" s="320"/>
      <c r="J122" s="236"/>
      <c r="K122" s="236"/>
    </row>
    <row r="123" spans="3:11" ht="12.75">
      <c r="C123" s="231"/>
      <c r="D123" s="232"/>
      <c r="E123" s="232"/>
      <c r="F123" s="233"/>
      <c r="G123" s="237"/>
      <c r="H123" s="232"/>
      <c r="I123" s="320"/>
      <c r="J123" s="236"/>
      <c r="K123" s="236"/>
    </row>
    <row r="124" spans="3:11" ht="12.75">
      <c r="C124" s="231"/>
      <c r="D124" s="232"/>
      <c r="E124" s="232"/>
      <c r="F124" s="233"/>
      <c r="G124" s="237"/>
      <c r="H124" s="232"/>
      <c r="I124" s="320"/>
      <c r="J124" s="236"/>
      <c r="K124" s="236"/>
    </row>
    <row r="125" spans="3:11" ht="12.75">
      <c r="C125" s="231"/>
      <c r="D125" s="232"/>
      <c r="E125" s="232"/>
      <c r="F125" s="233"/>
      <c r="G125" s="237"/>
      <c r="H125" s="232"/>
      <c r="I125" s="320"/>
      <c r="J125" s="236"/>
      <c r="K125" s="236"/>
    </row>
    <row r="126" spans="3:11" ht="12.75">
      <c r="C126" s="231"/>
      <c r="D126" s="232"/>
      <c r="E126" s="232"/>
      <c r="F126" s="233"/>
      <c r="G126" s="237"/>
      <c r="H126" s="232"/>
      <c r="I126" s="320"/>
      <c r="J126" s="236"/>
      <c r="K126" s="236"/>
    </row>
    <row r="127" spans="3:11" ht="12.75">
      <c r="C127" s="231"/>
      <c r="D127" s="232"/>
      <c r="E127" s="232"/>
      <c r="F127" s="233"/>
      <c r="G127" s="237"/>
      <c r="H127" s="232"/>
      <c r="I127" s="320"/>
      <c r="J127" s="236"/>
      <c r="K127" s="236"/>
    </row>
    <row r="128" spans="3:11" ht="12.75">
      <c r="C128" s="231"/>
      <c r="D128" s="232"/>
      <c r="E128" s="232"/>
      <c r="F128" s="233"/>
      <c r="G128" s="237"/>
      <c r="H128" s="232"/>
      <c r="I128" s="320"/>
      <c r="J128" s="236"/>
      <c r="K128" s="236"/>
    </row>
    <row r="129" spans="3:11" ht="12.75">
      <c r="C129" s="231"/>
      <c r="D129" s="232"/>
      <c r="E129" s="232"/>
      <c r="F129" s="233"/>
      <c r="G129" s="237"/>
      <c r="H129" s="232"/>
      <c r="I129" s="320"/>
      <c r="J129" s="236"/>
      <c r="K129" s="236"/>
    </row>
    <row r="130" spans="3:11" ht="12.75">
      <c r="C130" s="231"/>
      <c r="D130" s="232"/>
      <c r="E130" s="232"/>
      <c r="F130" s="233"/>
      <c r="G130" s="237"/>
      <c r="H130" s="232"/>
      <c r="I130" s="320"/>
      <c r="J130" s="236"/>
      <c r="K130" s="236"/>
    </row>
    <row r="131" spans="3:11" ht="12.75">
      <c r="C131" s="231"/>
      <c r="D131" s="232"/>
      <c r="E131" s="232"/>
      <c r="F131" s="233"/>
      <c r="G131" s="237"/>
      <c r="H131" s="232"/>
      <c r="I131" s="320"/>
      <c r="J131" s="236"/>
      <c r="K131" s="236"/>
    </row>
    <row r="132" spans="3:11" ht="12.75">
      <c r="C132" s="231"/>
      <c r="D132" s="232"/>
      <c r="E132" s="232"/>
      <c r="F132" s="233"/>
      <c r="G132" s="237"/>
      <c r="H132" s="232"/>
      <c r="I132" s="320"/>
      <c r="J132" s="236"/>
      <c r="K132" s="236"/>
    </row>
    <row r="133" spans="3:11" ht="12.75">
      <c r="C133" s="231"/>
      <c r="D133" s="232"/>
      <c r="E133" s="232"/>
      <c r="F133" s="233"/>
      <c r="G133" s="237"/>
      <c r="H133" s="232"/>
      <c r="I133" s="320"/>
      <c r="J133" s="236"/>
      <c r="K133" s="236"/>
    </row>
    <row r="134" spans="3:11" ht="12.75">
      <c r="C134" s="231"/>
      <c r="D134" s="232"/>
      <c r="E134" s="232"/>
      <c r="F134" s="233"/>
      <c r="G134" s="237"/>
      <c r="H134" s="232"/>
      <c r="I134" s="320"/>
      <c r="J134" s="236"/>
      <c r="K134" s="236"/>
    </row>
    <row r="135" spans="3:11" ht="12.75">
      <c r="C135" s="231"/>
      <c r="D135" s="232"/>
      <c r="E135" s="232"/>
      <c r="F135" s="233"/>
      <c r="G135" s="237"/>
      <c r="H135" s="232"/>
      <c r="I135" s="320"/>
      <c r="J135" s="236"/>
      <c r="K135" s="236"/>
    </row>
    <row r="136" spans="3:11" ht="12.75">
      <c r="C136" s="231"/>
      <c r="D136" s="232"/>
      <c r="E136" s="232"/>
      <c r="F136" s="233"/>
      <c r="G136" s="237"/>
      <c r="H136" s="232"/>
      <c r="I136" s="320"/>
      <c r="J136" s="236"/>
      <c r="K136" s="236"/>
    </row>
    <row r="137" spans="3:11" ht="12.75">
      <c r="C137" s="231"/>
      <c r="D137" s="232"/>
      <c r="E137" s="232"/>
      <c r="F137" s="233"/>
      <c r="G137" s="237"/>
      <c r="H137" s="232"/>
      <c r="I137" s="320"/>
      <c r="J137" s="236"/>
      <c r="K137" s="236"/>
    </row>
    <row r="138" spans="3:11" ht="12.75">
      <c r="C138" s="231"/>
      <c r="D138" s="232"/>
      <c r="E138" s="232"/>
      <c r="F138" s="233"/>
      <c r="G138" s="237"/>
      <c r="H138" s="232"/>
      <c r="I138" s="320"/>
      <c r="J138" s="236"/>
      <c r="K138" s="236"/>
    </row>
    <row r="139" spans="3:11" ht="12.75">
      <c r="C139" s="231"/>
      <c r="D139" s="232"/>
      <c r="E139" s="232"/>
      <c r="F139" s="233"/>
      <c r="G139" s="237"/>
      <c r="H139" s="232"/>
      <c r="I139" s="320"/>
      <c r="J139" s="236"/>
      <c r="K139" s="236"/>
    </row>
    <row r="140" spans="3:11" ht="12.75">
      <c r="C140" s="231"/>
      <c r="D140" s="232"/>
      <c r="E140" s="232"/>
      <c r="F140" s="233"/>
      <c r="G140" s="237"/>
      <c r="H140" s="232"/>
      <c r="I140" s="320"/>
      <c r="J140" s="236"/>
      <c r="K140" s="236"/>
    </row>
    <row r="141" spans="3:11" ht="12.75">
      <c r="C141" s="231"/>
      <c r="D141" s="232"/>
      <c r="E141" s="232"/>
      <c r="F141" s="233"/>
      <c r="G141" s="237"/>
      <c r="H141" s="232"/>
      <c r="I141" s="320"/>
      <c r="J141" s="236"/>
      <c r="K141" s="236"/>
    </row>
    <row r="142" spans="3:11" ht="12.75">
      <c r="C142" s="231"/>
      <c r="D142" s="232"/>
      <c r="E142" s="232"/>
      <c r="F142" s="233"/>
      <c r="G142" s="237"/>
      <c r="H142" s="232"/>
      <c r="I142" s="320"/>
      <c r="J142" s="236"/>
      <c r="K142" s="236"/>
    </row>
    <row r="143" spans="3:11" ht="12.75">
      <c r="C143" s="231"/>
      <c r="D143" s="232"/>
      <c r="E143" s="232"/>
      <c r="F143" s="233"/>
      <c r="G143" s="237"/>
      <c r="H143" s="232"/>
      <c r="I143" s="320"/>
      <c r="J143" s="236"/>
      <c r="K143" s="236"/>
    </row>
    <row r="144" spans="3:11" ht="12.75">
      <c r="C144" s="231"/>
      <c r="D144" s="232"/>
      <c r="E144" s="232"/>
      <c r="F144" s="233"/>
      <c r="G144" s="237"/>
      <c r="H144" s="232"/>
      <c r="I144" s="320"/>
      <c r="J144" s="236"/>
      <c r="K144" s="236"/>
    </row>
    <row r="145" spans="3:11" ht="12.75">
      <c r="C145" s="231"/>
      <c r="D145" s="232"/>
      <c r="E145" s="232"/>
      <c r="F145" s="233"/>
      <c r="G145" s="237"/>
      <c r="H145" s="232"/>
      <c r="I145" s="320"/>
      <c r="J145" s="236"/>
      <c r="K145" s="236"/>
    </row>
    <row r="146" spans="3:11" ht="12.75">
      <c r="C146" s="231"/>
      <c r="D146" s="232"/>
      <c r="E146" s="232"/>
      <c r="F146" s="233"/>
      <c r="G146" s="237"/>
      <c r="H146" s="232"/>
      <c r="I146" s="320"/>
      <c r="J146" s="236"/>
      <c r="K146" s="236"/>
    </row>
    <row r="147" spans="3:11" ht="12.75">
      <c r="C147" s="231"/>
      <c r="D147" s="232"/>
      <c r="E147" s="232"/>
      <c r="F147" s="233"/>
      <c r="G147" s="237"/>
      <c r="H147" s="232"/>
      <c r="I147" s="320"/>
      <c r="J147" s="236"/>
      <c r="K147" s="236"/>
    </row>
    <row r="148" spans="3:11" ht="12.75">
      <c r="C148" s="231"/>
      <c r="D148" s="232"/>
      <c r="E148" s="232"/>
      <c r="F148" s="233"/>
      <c r="G148" s="237"/>
      <c r="H148" s="232"/>
      <c r="I148" s="320"/>
      <c r="J148" s="236"/>
      <c r="K148" s="236"/>
    </row>
    <row r="149" spans="3:11" ht="12.75">
      <c r="C149" s="231"/>
      <c r="D149" s="232"/>
      <c r="E149" s="232"/>
      <c r="F149" s="233"/>
      <c r="G149" s="237"/>
      <c r="H149" s="232"/>
      <c r="I149" s="320"/>
      <c r="J149" s="236"/>
      <c r="K149" s="236"/>
    </row>
    <row r="150" spans="3:11" ht="12.75">
      <c r="C150" s="231"/>
      <c r="D150" s="232"/>
      <c r="E150" s="232"/>
      <c r="F150" s="233"/>
      <c r="G150" s="237"/>
      <c r="H150" s="232"/>
      <c r="I150" s="320"/>
      <c r="J150" s="236"/>
      <c r="K150" s="236"/>
    </row>
    <row r="151" spans="3:11" ht="12.75">
      <c r="C151" s="231"/>
      <c r="D151" s="232"/>
      <c r="E151" s="232"/>
      <c r="F151" s="233"/>
      <c r="G151" s="237"/>
      <c r="H151" s="232"/>
      <c r="I151" s="320"/>
      <c r="J151" s="236"/>
      <c r="K151" s="236"/>
    </row>
    <row r="152" spans="3:11" ht="12.75">
      <c r="C152" s="231"/>
      <c r="D152" s="232"/>
      <c r="E152" s="232"/>
      <c r="F152" s="233"/>
      <c r="G152" s="237"/>
      <c r="H152" s="232"/>
      <c r="I152" s="320"/>
      <c r="J152" s="236"/>
      <c r="K152" s="236"/>
    </row>
    <row r="153" spans="3:11" ht="12.75">
      <c r="C153" s="231"/>
      <c r="D153" s="232"/>
      <c r="E153" s="232"/>
      <c r="F153" s="233"/>
      <c r="G153" s="237"/>
      <c r="H153" s="232"/>
      <c r="I153" s="320"/>
      <c r="J153" s="236"/>
      <c r="K153" s="236"/>
    </row>
    <row r="154" spans="3:11" ht="12.75">
      <c r="C154" s="231"/>
      <c r="D154" s="232"/>
      <c r="E154" s="232"/>
      <c r="F154" s="233"/>
      <c r="G154" s="237"/>
      <c r="H154" s="232"/>
      <c r="I154" s="320"/>
      <c r="J154" s="236"/>
      <c r="K154" s="236"/>
    </row>
    <row r="155" spans="3:11" ht="12.75">
      <c r="C155" s="231"/>
      <c r="D155" s="232"/>
      <c r="E155" s="232"/>
      <c r="F155" s="233"/>
      <c r="G155" s="237"/>
      <c r="H155" s="232"/>
      <c r="I155" s="320"/>
      <c r="J155" s="236"/>
      <c r="K155" s="236"/>
    </row>
    <row r="156" spans="3:11" ht="12.75">
      <c r="C156" s="231"/>
      <c r="D156" s="232"/>
      <c r="E156" s="232"/>
      <c r="F156" s="233"/>
      <c r="G156" s="237"/>
      <c r="H156" s="232"/>
      <c r="I156" s="320"/>
      <c r="J156" s="236"/>
      <c r="K156" s="236"/>
    </row>
    <row r="157" spans="3:11" ht="12.75">
      <c r="C157" s="231"/>
      <c r="D157" s="232"/>
      <c r="E157" s="232"/>
      <c r="F157" s="233"/>
      <c r="G157" s="237"/>
      <c r="H157" s="232"/>
      <c r="I157" s="320"/>
      <c r="J157" s="236"/>
      <c r="K157" s="236"/>
    </row>
    <row r="158" spans="3:11" ht="12.75">
      <c r="C158" s="231"/>
      <c r="D158" s="232"/>
      <c r="E158" s="232"/>
      <c r="F158" s="233"/>
      <c r="G158" s="237"/>
      <c r="H158" s="232"/>
      <c r="I158" s="320"/>
      <c r="J158" s="236"/>
      <c r="K158" s="236"/>
    </row>
    <row r="159" spans="3:11" ht="12.75">
      <c r="C159" s="231"/>
      <c r="D159" s="232"/>
      <c r="E159" s="232"/>
      <c r="F159" s="233"/>
      <c r="G159" s="237"/>
      <c r="H159" s="232"/>
      <c r="I159" s="320"/>
      <c r="J159" s="236"/>
      <c r="K159" s="236"/>
    </row>
    <row r="160" spans="3:11" ht="12.75">
      <c r="C160" s="231"/>
      <c r="D160" s="232"/>
      <c r="E160" s="232"/>
      <c r="F160" s="233"/>
      <c r="G160" s="237"/>
      <c r="H160" s="232"/>
      <c r="I160" s="320"/>
      <c r="J160" s="236"/>
      <c r="K160" s="236"/>
    </row>
    <row r="161" spans="3:11" ht="12.75">
      <c r="C161" s="231"/>
      <c r="D161" s="232"/>
      <c r="E161" s="232"/>
      <c r="F161" s="233"/>
      <c r="G161" s="237"/>
      <c r="H161" s="232"/>
      <c r="I161" s="320"/>
      <c r="J161" s="236"/>
      <c r="K161" s="236"/>
    </row>
    <row r="162" spans="3:11" ht="12.75">
      <c r="C162" s="231"/>
      <c r="D162" s="232"/>
      <c r="E162" s="232"/>
      <c r="F162" s="233"/>
      <c r="G162" s="237"/>
      <c r="H162" s="232"/>
      <c r="I162" s="320"/>
      <c r="J162" s="236"/>
      <c r="K162" s="236"/>
    </row>
    <row r="163" spans="3:11" ht="12.75">
      <c r="C163" s="231"/>
      <c r="D163" s="232"/>
      <c r="E163" s="232"/>
      <c r="F163" s="233"/>
      <c r="G163" s="237"/>
      <c r="H163" s="232"/>
      <c r="I163" s="320"/>
      <c r="J163" s="236"/>
      <c r="K163" s="236"/>
    </row>
    <row r="164" spans="3:11" ht="12.75">
      <c r="C164" s="231"/>
      <c r="D164" s="232"/>
      <c r="E164" s="232"/>
      <c r="F164" s="233"/>
      <c r="G164" s="237"/>
      <c r="H164" s="232"/>
      <c r="I164" s="320"/>
      <c r="J164" s="236"/>
      <c r="K164" s="236"/>
    </row>
    <row r="165" spans="3:11" ht="12.75">
      <c r="C165" s="231"/>
      <c r="D165" s="232"/>
      <c r="E165" s="232"/>
      <c r="F165" s="233"/>
      <c r="G165" s="237"/>
      <c r="H165" s="232"/>
      <c r="I165" s="320"/>
      <c r="J165" s="236"/>
      <c r="K165" s="236"/>
    </row>
    <row r="166" spans="3:11" ht="12.75">
      <c r="C166" s="231"/>
      <c r="D166" s="232"/>
      <c r="E166" s="232"/>
      <c r="F166" s="233"/>
      <c r="G166" s="237"/>
      <c r="H166" s="232"/>
      <c r="I166" s="320"/>
      <c r="J166" s="236"/>
      <c r="K166" s="236"/>
    </row>
    <row r="167" spans="3:11" ht="12.75">
      <c r="C167" s="231"/>
      <c r="D167" s="232"/>
      <c r="E167" s="232"/>
      <c r="F167" s="233"/>
      <c r="G167" s="237"/>
      <c r="H167" s="232"/>
      <c r="I167" s="320"/>
      <c r="J167" s="236"/>
      <c r="K167" s="236"/>
    </row>
    <row r="168" spans="3:11" ht="12.75">
      <c r="C168" s="231"/>
      <c r="D168" s="232"/>
      <c r="E168" s="232"/>
      <c r="F168" s="233"/>
      <c r="G168" s="237"/>
      <c r="H168" s="232"/>
      <c r="I168" s="320"/>
      <c r="J168" s="236"/>
      <c r="K168" s="236"/>
    </row>
    <row r="169" spans="3:11" ht="12.75">
      <c r="C169" s="231"/>
      <c r="D169" s="232"/>
      <c r="E169" s="232"/>
      <c r="F169" s="233"/>
      <c r="G169" s="237"/>
      <c r="H169" s="232"/>
      <c r="I169" s="320"/>
      <c r="J169" s="236"/>
      <c r="K169" s="236"/>
    </row>
    <row r="170" spans="3:11" ht="12.75">
      <c r="C170" s="231"/>
      <c r="D170" s="232"/>
      <c r="E170" s="232"/>
      <c r="F170" s="233"/>
      <c r="G170" s="237"/>
      <c r="H170" s="232"/>
      <c r="I170" s="320"/>
      <c r="J170" s="236"/>
      <c r="K170" s="236"/>
    </row>
    <row r="171" spans="3:11" ht="12.75">
      <c r="C171" s="231"/>
      <c r="D171" s="232"/>
      <c r="E171" s="232"/>
      <c r="F171" s="233"/>
      <c r="G171" s="237"/>
      <c r="H171" s="232"/>
      <c r="I171" s="320"/>
      <c r="J171" s="236"/>
      <c r="K171" s="236"/>
    </row>
    <row r="172" spans="3:11" ht="12.75">
      <c r="C172" s="231"/>
      <c r="D172" s="232"/>
      <c r="E172" s="232"/>
      <c r="F172" s="233"/>
      <c r="G172" s="237"/>
      <c r="H172" s="232"/>
      <c r="I172" s="320"/>
      <c r="J172" s="236"/>
      <c r="K172" s="236"/>
    </row>
    <row r="173" spans="3:11" ht="12.75">
      <c r="C173" s="231"/>
      <c r="D173" s="232"/>
      <c r="E173" s="232"/>
      <c r="F173" s="233"/>
      <c r="G173" s="237"/>
      <c r="H173" s="232"/>
      <c r="I173" s="320"/>
      <c r="J173" s="236"/>
      <c r="K173" s="236"/>
    </row>
    <row r="174" spans="3:11" ht="12.75">
      <c r="C174" s="231"/>
      <c r="D174" s="232"/>
      <c r="E174" s="232"/>
      <c r="F174" s="233"/>
      <c r="G174" s="237"/>
      <c r="H174" s="232"/>
      <c r="I174" s="320"/>
      <c r="J174" s="236"/>
      <c r="K174" s="236"/>
    </row>
    <row r="175" spans="3:11" ht="12.75">
      <c r="C175" s="231"/>
      <c r="D175" s="232"/>
      <c r="E175" s="232"/>
      <c r="F175" s="233"/>
      <c r="G175" s="237"/>
      <c r="H175" s="232"/>
      <c r="I175" s="320"/>
      <c r="J175" s="236"/>
      <c r="K175" s="236"/>
    </row>
    <row r="176" spans="3:11" ht="12.75">
      <c r="C176" s="231"/>
      <c r="D176" s="232"/>
      <c r="E176" s="232"/>
      <c r="F176" s="233"/>
      <c r="G176" s="237"/>
      <c r="H176" s="232"/>
      <c r="I176" s="320"/>
      <c r="J176" s="236"/>
      <c r="K176" s="236"/>
    </row>
    <row r="177" spans="3:11" ht="12.75">
      <c r="C177" s="231"/>
      <c r="D177" s="232"/>
      <c r="E177" s="232"/>
      <c r="F177" s="233"/>
      <c r="G177" s="237"/>
      <c r="H177" s="232"/>
      <c r="I177" s="320"/>
      <c r="J177" s="236"/>
      <c r="K177" s="236"/>
    </row>
    <row r="178" spans="3:11" ht="12.75">
      <c r="C178" s="231"/>
      <c r="D178" s="232"/>
      <c r="E178" s="232"/>
      <c r="F178" s="233"/>
      <c r="G178" s="237"/>
      <c r="H178" s="232"/>
      <c r="I178" s="320"/>
      <c r="J178" s="236"/>
      <c r="K178" s="236"/>
    </row>
    <row r="179" spans="3:11" ht="12.75">
      <c r="C179" s="231"/>
      <c r="D179" s="232"/>
      <c r="E179" s="232"/>
      <c r="F179" s="233"/>
      <c r="G179" s="237"/>
      <c r="H179" s="232"/>
      <c r="I179" s="320"/>
      <c r="J179" s="236"/>
      <c r="K179" s="236"/>
    </row>
    <row r="180" spans="3:11" ht="12.75">
      <c r="C180" s="231"/>
      <c r="D180" s="232"/>
      <c r="E180" s="232"/>
      <c r="F180" s="233"/>
      <c r="G180" s="237"/>
      <c r="H180" s="232"/>
      <c r="I180" s="320"/>
      <c r="J180" s="236"/>
      <c r="K180" s="236"/>
    </row>
    <row r="181" spans="3:11" ht="12.75">
      <c r="C181" s="231"/>
      <c r="D181" s="232"/>
      <c r="E181" s="232"/>
      <c r="F181" s="233"/>
      <c r="G181" s="237"/>
      <c r="H181" s="232"/>
      <c r="I181" s="320"/>
      <c r="J181" s="236"/>
      <c r="K181" s="236"/>
    </row>
    <row r="182" spans="3:11" ht="12.75">
      <c r="C182" s="231"/>
      <c r="D182" s="232"/>
      <c r="E182" s="232"/>
      <c r="F182" s="233"/>
      <c r="G182" s="237"/>
      <c r="H182" s="232"/>
      <c r="I182" s="320"/>
      <c r="J182" s="236"/>
      <c r="K182" s="236"/>
    </row>
    <row r="183" spans="3:11" ht="12.75">
      <c r="C183" s="231"/>
      <c r="D183" s="232"/>
      <c r="E183" s="232"/>
      <c r="F183" s="233"/>
      <c r="G183" s="237"/>
      <c r="H183" s="232"/>
      <c r="I183" s="320"/>
      <c r="J183" s="236"/>
      <c r="K183" s="236"/>
    </row>
    <row r="184" spans="3:11" ht="12.75">
      <c r="C184" s="231"/>
      <c r="D184" s="232"/>
      <c r="E184" s="232"/>
      <c r="F184" s="233"/>
      <c r="G184" s="237"/>
      <c r="H184" s="232"/>
      <c r="I184" s="320"/>
      <c r="J184" s="236"/>
      <c r="K184" s="236"/>
    </row>
    <row r="185" spans="3:11" ht="12.75">
      <c r="C185" s="231"/>
      <c r="D185" s="232"/>
      <c r="E185" s="232"/>
      <c r="F185" s="233"/>
      <c r="G185" s="237"/>
      <c r="H185" s="232"/>
      <c r="I185" s="320"/>
      <c r="J185" s="236"/>
      <c r="K185" s="236"/>
    </row>
    <row r="186" spans="3:11" ht="12.75">
      <c r="C186" s="231"/>
      <c r="D186" s="232"/>
      <c r="E186" s="232"/>
      <c r="F186" s="233"/>
      <c r="G186" s="237"/>
      <c r="H186" s="232"/>
      <c r="I186" s="320"/>
      <c r="J186" s="236"/>
      <c r="K186" s="236"/>
    </row>
    <row r="187" spans="3:11" ht="12.75">
      <c r="C187" s="231"/>
      <c r="D187" s="232"/>
      <c r="E187" s="232"/>
      <c r="F187" s="233"/>
      <c r="G187" s="237"/>
      <c r="H187" s="232"/>
      <c r="I187" s="320"/>
      <c r="J187" s="236"/>
      <c r="K187" s="236"/>
    </row>
    <row r="188" spans="3:11" ht="12.75">
      <c r="C188" s="231"/>
      <c r="D188" s="232"/>
      <c r="E188" s="232"/>
      <c r="F188" s="233"/>
      <c r="G188" s="237"/>
      <c r="H188" s="232"/>
      <c r="I188" s="320"/>
      <c r="J188" s="236"/>
      <c r="K188" s="236"/>
    </row>
  </sheetData>
  <sheetProtection/>
  <mergeCells count="27">
    <mergeCell ref="BR9:BV9"/>
    <mergeCell ref="AG9:AK9"/>
    <mergeCell ref="AL9:AP9"/>
    <mergeCell ref="AQ9:AU9"/>
    <mergeCell ref="AW9:BA9"/>
    <mergeCell ref="BB9:BF9"/>
    <mergeCell ref="BG9:BL9"/>
    <mergeCell ref="BM9:BQ9"/>
    <mergeCell ref="L9:Q9"/>
    <mergeCell ref="R9:V9"/>
    <mergeCell ref="W9:AA9"/>
    <mergeCell ref="AB9:AF9"/>
    <mergeCell ref="M63:V63"/>
    <mergeCell ref="W63:Y63"/>
    <mergeCell ref="Z63:AB63"/>
    <mergeCell ref="AC63:AE63"/>
    <mergeCell ref="AF63:AH63"/>
    <mergeCell ref="AI63:AL63"/>
    <mergeCell ref="AM63:AO63"/>
    <mergeCell ref="J10:J16"/>
    <mergeCell ref="M62:V62"/>
    <mergeCell ref="W62:Y62"/>
    <mergeCell ref="Z62:AB62"/>
    <mergeCell ref="AC62:AE62"/>
    <mergeCell ref="AM62:AO62"/>
    <mergeCell ref="AF62:AH62"/>
    <mergeCell ref="AI62:AL6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4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188"/>
  <sheetViews>
    <sheetView showGridLines="0" showZeros="0" zoomScale="75" zoomScaleNormal="75" zoomScaleSheetLayoutView="100" zoomScalePageLayoutView="0" workbookViewId="0" topLeftCell="B1">
      <pane xSplit="10" ySplit="21" topLeftCell="L22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1.421875" defaultRowHeight="12.75"/>
  <cols>
    <col min="1" max="1" width="2.140625" style="1" hidden="1" customWidth="1"/>
    <col min="2" max="2" width="1.7109375" style="1" customWidth="1"/>
    <col min="3" max="3" width="25.140625" style="2" customWidth="1"/>
    <col min="4" max="4" width="13.7109375" style="3" bestFit="1" customWidth="1"/>
    <col min="5" max="5" width="8.57421875" style="3" customWidth="1"/>
    <col min="6" max="6" width="7.7109375" style="5" hidden="1" customWidth="1"/>
    <col min="7" max="7" width="7.140625" style="9" customWidth="1"/>
    <col min="8" max="8" width="5.00390625" style="3" customWidth="1"/>
    <col min="9" max="9" width="8.57421875" style="300" customWidth="1"/>
    <col min="10" max="11" width="6.00390625" style="7" hidden="1" customWidth="1"/>
    <col min="12" max="22" width="2.28125" style="1" customWidth="1"/>
    <col min="23" max="23" width="3.00390625" style="1" customWidth="1"/>
    <col min="24" max="24" width="2.7109375" style="1" customWidth="1"/>
    <col min="25" max="74" width="2.28125" style="1" customWidth="1"/>
    <col min="75" max="75" width="1.7109375" style="1" customWidth="1"/>
    <col min="76" max="213" width="11.57421875" style="8" customWidth="1"/>
    <col min="214" max="16384" width="11.421875" style="1" customWidth="1"/>
  </cols>
  <sheetData>
    <row r="1" ht="15.75">
      <c r="C1" s="252" t="s">
        <v>82</v>
      </c>
    </row>
    <row r="2" ht="2.25" customHeight="1">
      <c r="C2" s="1"/>
    </row>
    <row r="3" ht="13.5">
      <c r="C3" s="266" t="s">
        <v>89</v>
      </c>
    </row>
    <row r="4" ht="3" customHeight="1">
      <c r="C4" s="266"/>
    </row>
    <row r="5" spans="3:4" ht="12.75">
      <c r="C5" s="4" t="s">
        <v>27</v>
      </c>
      <c r="D5" s="4" t="s">
        <v>82</v>
      </c>
    </row>
    <row r="6" spans="3:5" ht="12.75">
      <c r="C6" s="2" t="s">
        <v>28</v>
      </c>
      <c r="D6" s="4" t="s">
        <v>101</v>
      </c>
      <c r="E6" s="4"/>
    </row>
    <row r="7" spans="3:5" ht="12.75">
      <c r="C7" s="1" t="s">
        <v>83</v>
      </c>
      <c r="D7" s="270">
        <v>38595</v>
      </c>
      <c r="E7" s="1"/>
    </row>
    <row r="8" spans="3:75" ht="4.5" customHeight="1" thickBot="1">
      <c r="C8" s="1"/>
      <c r="D8" s="1"/>
      <c r="E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</row>
    <row r="9" spans="6:210" s="4" customFormat="1" ht="13.5" customHeight="1" thickBot="1">
      <c r="F9" s="5"/>
      <c r="G9" s="13"/>
      <c r="H9" s="3"/>
      <c r="I9" s="301"/>
      <c r="J9" s="14"/>
      <c r="K9" s="15"/>
      <c r="L9" s="499" t="s">
        <v>29</v>
      </c>
      <c r="M9" s="500"/>
      <c r="N9" s="500"/>
      <c r="O9" s="500"/>
      <c r="P9" s="500"/>
      <c r="Q9" s="500"/>
      <c r="R9" s="501" t="s">
        <v>30</v>
      </c>
      <c r="S9" s="502"/>
      <c r="T9" s="502"/>
      <c r="U9" s="502"/>
      <c r="V9" s="503"/>
      <c r="W9" s="500" t="s">
        <v>31</v>
      </c>
      <c r="X9" s="500"/>
      <c r="Y9" s="500"/>
      <c r="Z9" s="500"/>
      <c r="AA9" s="504"/>
      <c r="AB9" s="505" t="s">
        <v>32</v>
      </c>
      <c r="AC9" s="506"/>
      <c r="AD9" s="506"/>
      <c r="AE9" s="506"/>
      <c r="AF9" s="507"/>
      <c r="AG9" s="509" t="s">
        <v>33</v>
      </c>
      <c r="AH9" s="500"/>
      <c r="AI9" s="500"/>
      <c r="AJ9" s="500"/>
      <c r="AK9" s="500"/>
      <c r="AL9" s="505" t="s">
        <v>34</v>
      </c>
      <c r="AM9" s="506"/>
      <c r="AN9" s="506"/>
      <c r="AO9" s="506"/>
      <c r="AP9" s="507"/>
      <c r="AQ9" s="500" t="s">
        <v>35</v>
      </c>
      <c r="AR9" s="500"/>
      <c r="AS9" s="500"/>
      <c r="AT9" s="500"/>
      <c r="AU9" s="500"/>
      <c r="AV9" s="289"/>
      <c r="AW9" s="506" t="s">
        <v>36</v>
      </c>
      <c r="AX9" s="506"/>
      <c r="AY9" s="506"/>
      <c r="AZ9" s="506"/>
      <c r="BA9" s="507"/>
      <c r="BB9" s="500" t="s">
        <v>37</v>
      </c>
      <c r="BC9" s="500"/>
      <c r="BD9" s="500"/>
      <c r="BE9" s="500"/>
      <c r="BF9" s="504"/>
      <c r="BG9" s="505" t="s">
        <v>38</v>
      </c>
      <c r="BH9" s="506"/>
      <c r="BI9" s="506"/>
      <c r="BJ9" s="506"/>
      <c r="BK9" s="506"/>
      <c r="BL9" s="507"/>
      <c r="BM9" s="500" t="s">
        <v>39</v>
      </c>
      <c r="BN9" s="500"/>
      <c r="BO9" s="500"/>
      <c r="BP9" s="500"/>
      <c r="BQ9" s="504"/>
      <c r="BR9" s="505" t="s">
        <v>40</v>
      </c>
      <c r="BS9" s="506"/>
      <c r="BT9" s="506"/>
      <c r="BU9" s="506"/>
      <c r="BV9" s="508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3:213" ht="12.75" customHeight="1" hidden="1">
      <c r="C10" s="17" t="s">
        <v>41</v>
      </c>
      <c r="D10" s="18" t="s">
        <v>64</v>
      </c>
      <c r="E10" s="16"/>
      <c r="F10" s="19"/>
      <c r="G10" s="20"/>
      <c r="H10" s="21"/>
      <c r="I10" s="302"/>
      <c r="J10" s="514" t="s">
        <v>42</v>
      </c>
      <c r="K10" s="8" t="s">
        <v>43</v>
      </c>
      <c r="L10" s="22"/>
      <c r="M10" s="23">
        <v>3</v>
      </c>
      <c r="N10" s="23">
        <v>10</v>
      </c>
      <c r="O10" s="23">
        <v>17</v>
      </c>
      <c r="P10" s="24">
        <v>24</v>
      </c>
      <c r="Q10" s="25">
        <v>31</v>
      </c>
      <c r="R10" s="138"/>
      <c r="S10" s="273">
        <v>7</v>
      </c>
      <c r="T10" s="273">
        <v>14</v>
      </c>
      <c r="U10" s="273">
        <v>21</v>
      </c>
      <c r="V10" s="274">
        <v>28</v>
      </c>
      <c r="W10" s="24"/>
      <c r="X10" s="23">
        <v>7</v>
      </c>
      <c r="Y10" s="23">
        <v>14</v>
      </c>
      <c r="Z10" s="23">
        <v>21</v>
      </c>
      <c r="AA10" s="25">
        <v>28</v>
      </c>
      <c r="AB10" s="24"/>
      <c r="AC10" s="23">
        <v>4</v>
      </c>
      <c r="AD10" s="23">
        <v>11</v>
      </c>
      <c r="AE10" s="23">
        <v>18</v>
      </c>
      <c r="AF10" s="25">
        <v>25</v>
      </c>
      <c r="AG10" s="24"/>
      <c r="AH10" s="23">
        <v>2</v>
      </c>
      <c r="AI10" s="23">
        <v>9</v>
      </c>
      <c r="AJ10" s="23">
        <v>16</v>
      </c>
      <c r="AK10" s="24">
        <v>23</v>
      </c>
      <c r="AL10" s="24"/>
      <c r="AM10" s="23">
        <v>6</v>
      </c>
      <c r="AN10" s="23">
        <v>13</v>
      </c>
      <c r="AO10" s="23">
        <v>20</v>
      </c>
      <c r="AP10" s="26">
        <v>27</v>
      </c>
      <c r="AQ10" s="24"/>
      <c r="AR10" s="23">
        <v>4</v>
      </c>
      <c r="AS10" s="23">
        <v>11</v>
      </c>
      <c r="AT10" s="23">
        <v>18</v>
      </c>
      <c r="AU10" s="286">
        <v>25</v>
      </c>
      <c r="AV10" s="25"/>
      <c r="AW10" s="24">
        <v>1</v>
      </c>
      <c r="AX10" s="23">
        <v>8</v>
      </c>
      <c r="AY10" s="23">
        <v>15</v>
      </c>
      <c r="AZ10" s="23">
        <v>22</v>
      </c>
      <c r="BA10" s="26">
        <v>29</v>
      </c>
      <c r="BB10" s="27"/>
      <c r="BC10" s="28">
        <v>5</v>
      </c>
      <c r="BD10" s="28">
        <v>12</v>
      </c>
      <c r="BE10" s="28">
        <v>19</v>
      </c>
      <c r="BF10" s="29">
        <v>26</v>
      </c>
      <c r="BG10" s="24"/>
      <c r="BH10" s="23">
        <v>3</v>
      </c>
      <c r="BI10" s="23">
        <v>10</v>
      </c>
      <c r="BJ10" s="23">
        <v>17</v>
      </c>
      <c r="BK10" s="24">
        <v>24</v>
      </c>
      <c r="BL10" s="25">
        <v>31</v>
      </c>
      <c r="BM10" s="24"/>
      <c r="BN10" s="23">
        <v>7</v>
      </c>
      <c r="BO10" s="23">
        <v>14</v>
      </c>
      <c r="BP10" s="23">
        <v>21</v>
      </c>
      <c r="BQ10" s="26">
        <v>28</v>
      </c>
      <c r="BR10" s="23"/>
      <c r="BS10" s="23">
        <v>5</v>
      </c>
      <c r="BT10" s="23">
        <v>12</v>
      </c>
      <c r="BU10" s="23">
        <v>19</v>
      </c>
      <c r="BV10" s="30">
        <v>26</v>
      </c>
      <c r="BW10" s="8"/>
      <c r="HC10" s="1"/>
      <c r="HD10" s="1"/>
      <c r="HE10" s="1"/>
    </row>
    <row r="11" spans="3:213" ht="12" customHeight="1" hidden="1">
      <c r="C11" s="17"/>
      <c r="D11" s="21"/>
      <c r="E11" s="16"/>
      <c r="F11" s="31"/>
      <c r="G11" s="32"/>
      <c r="H11" s="32"/>
      <c r="I11" s="303"/>
      <c r="J11" s="515"/>
      <c r="K11" s="34" t="s">
        <v>44</v>
      </c>
      <c r="L11" s="35"/>
      <c r="M11" s="36">
        <v>4</v>
      </c>
      <c r="N11" s="36">
        <v>11</v>
      </c>
      <c r="O11" s="36">
        <v>18</v>
      </c>
      <c r="P11" s="37">
        <v>25</v>
      </c>
      <c r="Q11" s="38"/>
      <c r="R11" s="37">
        <v>1</v>
      </c>
      <c r="S11" s="36">
        <v>8</v>
      </c>
      <c r="T11" s="36">
        <v>15</v>
      </c>
      <c r="U11" s="36">
        <v>22</v>
      </c>
      <c r="V11" s="39"/>
      <c r="W11" s="37">
        <v>1</v>
      </c>
      <c r="X11" s="36">
        <v>8</v>
      </c>
      <c r="Y11" s="36">
        <v>15</v>
      </c>
      <c r="Z11" s="36">
        <v>22</v>
      </c>
      <c r="AA11" s="38">
        <v>29</v>
      </c>
      <c r="AB11" s="37"/>
      <c r="AC11" s="36">
        <v>5</v>
      </c>
      <c r="AD11" s="36">
        <v>12</v>
      </c>
      <c r="AE11" s="36">
        <v>19</v>
      </c>
      <c r="AF11" s="38">
        <v>26</v>
      </c>
      <c r="AG11" s="37"/>
      <c r="AH11" s="36">
        <v>3</v>
      </c>
      <c r="AI11" s="36">
        <v>10</v>
      </c>
      <c r="AJ11" s="36">
        <v>17</v>
      </c>
      <c r="AK11" s="37">
        <v>24</v>
      </c>
      <c r="AL11" s="37"/>
      <c r="AM11" s="36">
        <v>7</v>
      </c>
      <c r="AN11" s="36">
        <v>14</v>
      </c>
      <c r="AO11" s="36">
        <v>21</v>
      </c>
      <c r="AP11" s="39">
        <v>28</v>
      </c>
      <c r="AQ11" s="37"/>
      <c r="AR11" s="36">
        <v>5</v>
      </c>
      <c r="AS11" s="36">
        <v>12</v>
      </c>
      <c r="AT11" s="36">
        <v>19</v>
      </c>
      <c r="AU11" s="287">
        <v>26</v>
      </c>
      <c r="AV11" s="38"/>
      <c r="AW11" s="37">
        <v>2</v>
      </c>
      <c r="AX11" s="36">
        <v>9</v>
      </c>
      <c r="AY11" s="36">
        <v>16</v>
      </c>
      <c r="AZ11" s="36">
        <v>23</v>
      </c>
      <c r="BA11" s="39">
        <v>30</v>
      </c>
      <c r="BB11" s="40"/>
      <c r="BC11" s="36">
        <v>6</v>
      </c>
      <c r="BD11" s="36">
        <v>13</v>
      </c>
      <c r="BE11" s="36">
        <v>20</v>
      </c>
      <c r="BF11" s="38">
        <v>27</v>
      </c>
      <c r="BG11" s="37"/>
      <c r="BH11" s="36">
        <v>4</v>
      </c>
      <c r="BI11" s="36">
        <v>11</v>
      </c>
      <c r="BJ11" s="36">
        <v>18</v>
      </c>
      <c r="BK11" s="37">
        <v>25</v>
      </c>
      <c r="BL11" s="38"/>
      <c r="BM11" s="37">
        <v>1</v>
      </c>
      <c r="BN11" s="36">
        <v>8</v>
      </c>
      <c r="BO11" s="36">
        <v>15</v>
      </c>
      <c r="BP11" s="36">
        <v>22</v>
      </c>
      <c r="BQ11" s="39">
        <v>29</v>
      </c>
      <c r="BR11" s="36"/>
      <c r="BS11" s="36">
        <v>6</v>
      </c>
      <c r="BT11" s="36">
        <v>13</v>
      </c>
      <c r="BU11" s="36">
        <v>20</v>
      </c>
      <c r="BV11" s="41">
        <v>27</v>
      </c>
      <c r="BW11" s="8"/>
      <c r="HC11" s="1"/>
      <c r="HD11" s="1"/>
      <c r="HE11" s="1"/>
    </row>
    <row r="12" spans="3:213" ht="12.75" customHeight="1" hidden="1">
      <c r="C12" s="17"/>
      <c r="D12" s="17"/>
      <c r="E12" s="16"/>
      <c r="F12" s="19"/>
      <c r="G12" s="32"/>
      <c r="H12" s="32"/>
      <c r="I12" s="302"/>
      <c r="J12" s="515"/>
      <c r="K12" s="34" t="s">
        <v>45</v>
      </c>
      <c r="L12" s="35"/>
      <c r="M12" s="36">
        <v>5</v>
      </c>
      <c r="N12" s="36">
        <v>12</v>
      </c>
      <c r="O12" s="36">
        <v>19</v>
      </c>
      <c r="P12" s="37">
        <v>26</v>
      </c>
      <c r="Q12" s="38"/>
      <c r="R12" s="37">
        <v>2</v>
      </c>
      <c r="S12" s="36">
        <v>9</v>
      </c>
      <c r="T12" s="36">
        <v>16</v>
      </c>
      <c r="U12" s="36">
        <v>23</v>
      </c>
      <c r="V12" s="39"/>
      <c r="W12" s="37">
        <v>2</v>
      </c>
      <c r="X12" s="36">
        <v>9</v>
      </c>
      <c r="Y12" s="36">
        <v>16</v>
      </c>
      <c r="Z12" s="36">
        <v>23</v>
      </c>
      <c r="AA12" s="38">
        <v>30</v>
      </c>
      <c r="AB12" s="37"/>
      <c r="AC12" s="36">
        <v>6</v>
      </c>
      <c r="AD12" s="36">
        <v>13</v>
      </c>
      <c r="AE12" s="36">
        <v>20</v>
      </c>
      <c r="AF12" s="38">
        <v>27</v>
      </c>
      <c r="AG12" s="37"/>
      <c r="AH12" s="36">
        <v>4</v>
      </c>
      <c r="AI12" s="36">
        <v>11</v>
      </c>
      <c r="AJ12" s="36">
        <v>18</v>
      </c>
      <c r="AK12" s="37">
        <v>25</v>
      </c>
      <c r="AL12" s="37">
        <v>1</v>
      </c>
      <c r="AM12" s="36">
        <v>8</v>
      </c>
      <c r="AN12" s="36">
        <v>15</v>
      </c>
      <c r="AO12" s="36">
        <v>22</v>
      </c>
      <c r="AP12" s="39">
        <v>29</v>
      </c>
      <c r="AQ12" s="37"/>
      <c r="AR12" s="36">
        <v>6</v>
      </c>
      <c r="AS12" s="36">
        <v>13</v>
      </c>
      <c r="AT12" s="36">
        <v>20</v>
      </c>
      <c r="AU12" s="287">
        <v>27</v>
      </c>
      <c r="AV12" s="38"/>
      <c r="AW12" s="37">
        <v>3</v>
      </c>
      <c r="AX12" s="36">
        <v>10</v>
      </c>
      <c r="AY12" s="36">
        <v>17</v>
      </c>
      <c r="AZ12" s="36">
        <v>24</v>
      </c>
      <c r="BA12" s="39">
        <v>31</v>
      </c>
      <c r="BB12" s="40"/>
      <c r="BC12" s="36">
        <v>7</v>
      </c>
      <c r="BD12" s="36">
        <v>14</v>
      </c>
      <c r="BE12" s="36">
        <v>21</v>
      </c>
      <c r="BF12" s="38">
        <v>28</v>
      </c>
      <c r="BG12" s="37"/>
      <c r="BH12" s="36">
        <v>5</v>
      </c>
      <c r="BI12" s="36">
        <v>12</v>
      </c>
      <c r="BJ12" s="36">
        <v>19</v>
      </c>
      <c r="BK12" s="37">
        <v>26</v>
      </c>
      <c r="BL12" s="38"/>
      <c r="BM12" s="37">
        <v>2</v>
      </c>
      <c r="BN12" s="36">
        <v>9</v>
      </c>
      <c r="BO12" s="36">
        <v>16</v>
      </c>
      <c r="BP12" s="36">
        <v>23</v>
      </c>
      <c r="BQ12" s="39">
        <v>30</v>
      </c>
      <c r="BR12" s="36"/>
      <c r="BS12" s="36">
        <v>7</v>
      </c>
      <c r="BT12" s="36">
        <v>14</v>
      </c>
      <c r="BU12" s="36">
        <v>21</v>
      </c>
      <c r="BV12" s="41">
        <v>28</v>
      </c>
      <c r="BW12" s="8"/>
      <c r="HC12" s="1"/>
      <c r="HD12" s="1"/>
      <c r="HE12" s="1"/>
    </row>
    <row r="13" spans="3:213" ht="12.75" customHeight="1" hidden="1">
      <c r="C13" s="17"/>
      <c r="D13" s="16"/>
      <c r="E13" s="16"/>
      <c r="F13" s="19"/>
      <c r="G13" s="20"/>
      <c r="H13" s="21"/>
      <c r="I13" s="302"/>
      <c r="J13" s="515"/>
      <c r="K13" s="34" t="s">
        <v>46</v>
      </c>
      <c r="L13" s="42"/>
      <c r="M13" s="36">
        <v>6</v>
      </c>
      <c r="N13" s="36">
        <v>13</v>
      </c>
      <c r="O13" s="36">
        <v>20</v>
      </c>
      <c r="P13" s="37">
        <v>27</v>
      </c>
      <c r="Q13" s="38"/>
      <c r="R13" s="37">
        <v>3</v>
      </c>
      <c r="S13" s="36">
        <v>10</v>
      </c>
      <c r="T13" s="36">
        <v>17</v>
      </c>
      <c r="U13" s="36">
        <v>24</v>
      </c>
      <c r="V13" s="39"/>
      <c r="W13" s="37">
        <v>3</v>
      </c>
      <c r="X13" s="36">
        <v>10</v>
      </c>
      <c r="Y13" s="36">
        <v>17</v>
      </c>
      <c r="Z13" s="36">
        <v>24</v>
      </c>
      <c r="AA13" s="38">
        <v>31</v>
      </c>
      <c r="AB13" s="37"/>
      <c r="AC13" s="36">
        <v>7</v>
      </c>
      <c r="AD13" s="36">
        <v>14</v>
      </c>
      <c r="AE13" s="36">
        <v>21</v>
      </c>
      <c r="AF13" s="38">
        <v>28</v>
      </c>
      <c r="AG13" s="37"/>
      <c r="AH13" s="36">
        <v>5</v>
      </c>
      <c r="AI13" s="36">
        <v>12</v>
      </c>
      <c r="AJ13" s="36">
        <v>19</v>
      </c>
      <c r="AK13" s="37">
        <v>26</v>
      </c>
      <c r="AL13" s="37">
        <v>2</v>
      </c>
      <c r="AM13" s="36">
        <v>9</v>
      </c>
      <c r="AN13" s="36">
        <v>16</v>
      </c>
      <c r="AO13" s="36">
        <v>23</v>
      </c>
      <c r="AP13" s="39">
        <v>30</v>
      </c>
      <c r="AQ13" s="37"/>
      <c r="AR13" s="36">
        <v>7</v>
      </c>
      <c r="AS13" s="36">
        <v>14</v>
      </c>
      <c r="AT13" s="36">
        <v>21</v>
      </c>
      <c r="AU13" s="287">
        <v>28</v>
      </c>
      <c r="AV13" s="38"/>
      <c r="AW13" s="37">
        <v>4</v>
      </c>
      <c r="AX13" s="36">
        <v>11</v>
      </c>
      <c r="AY13" s="36">
        <v>18</v>
      </c>
      <c r="AZ13" s="36">
        <v>25</v>
      </c>
      <c r="BA13" s="39"/>
      <c r="BB13" s="40">
        <v>1</v>
      </c>
      <c r="BC13" s="36">
        <v>8</v>
      </c>
      <c r="BD13" s="36">
        <v>15</v>
      </c>
      <c r="BE13" s="36">
        <v>22</v>
      </c>
      <c r="BF13" s="38">
        <v>29</v>
      </c>
      <c r="BG13" s="37"/>
      <c r="BH13" s="36">
        <v>6</v>
      </c>
      <c r="BI13" s="36">
        <v>13</v>
      </c>
      <c r="BJ13" s="36">
        <v>20</v>
      </c>
      <c r="BK13" s="37">
        <v>27</v>
      </c>
      <c r="BL13" s="38"/>
      <c r="BM13" s="37">
        <v>3</v>
      </c>
      <c r="BN13" s="36">
        <v>10</v>
      </c>
      <c r="BO13" s="36">
        <v>17</v>
      </c>
      <c r="BP13" s="36">
        <v>24</v>
      </c>
      <c r="BQ13" s="39"/>
      <c r="BR13" s="36">
        <v>1</v>
      </c>
      <c r="BS13" s="36">
        <v>8</v>
      </c>
      <c r="BT13" s="36">
        <v>15</v>
      </c>
      <c r="BU13" s="36">
        <v>22</v>
      </c>
      <c r="BV13" s="41">
        <v>29</v>
      </c>
      <c r="BW13" s="8"/>
      <c r="HC13" s="1"/>
      <c r="HD13" s="1"/>
      <c r="HE13" s="1"/>
    </row>
    <row r="14" spans="3:213" ht="12.75" customHeight="1" hidden="1">
      <c r="C14" s="17"/>
      <c r="D14" s="21" t="s">
        <v>77</v>
      </c>
      <c r="E14" s="43"/>
      <c r="F14" s="44"/>
      <c r="G14" s="45"/>
      <c r="H14" s="47"/>
      <c r="I14" s="304"/>
      <c r="J14" s="515"/>
      <c r="K14" s="34" t="s">
        <v>47</v>
      </c>
      <c r="L14" s="42"/>
      <c r="M14" s="36">
        <v>7</v>
      </c>
      <c r="N14" s="36">
        <v>14</v>
      </c>
      <c r="O14" s="36">
        <v>21</v>
      </c>
      <c r="P14" s="37">
        <v>28</v>
      </c>
      <c r="Q14" s="38"/>
      <c r="R14" s="37">
        <v>4</v>
      </c>
      <c r="S14" s="36">
        <v>11</v>
      </c>
      <c r="T14" s="36">
        <v>18</v>
      </c>
      <c r="U14" s="36">
        <v>25</v>
      </c>
      <c r="V14" s="39"/>
      <c r="W14" s="37">
        <v>4</v>
      </c>
      <c r="X14" s="36">
        <v>11</v>
      </c>
      <c r="Y14" s="36">
        <v>18</v>
      </c>
      <c r="Z14" s="36">
        <v>25</v>
      </c>
      <c r="AA14" s="38"/>
      <c r="AB14" s="37">
        <v>1</v>
      </c>
      <c r="AC14" s="36">
        <v>8</v>
      </c>
      <c r="AD14" s="36">
        <v>15</v>
      </c>
      <c r="AE14" s="36">
        <v>22</v>
      </c>
      <c r="AF14" s="38">
        <v>29</v>
      </c>
      <c r="AG14" s="37"/>
      <c r="AH14" s="36">
        <v>6</v>
      </c>
      <c r="AI14" s="36">
        <v>13</v>
      </c>
      <c r="AJ14" s="36">
        <v>20</v>
      </c>
      <c r="AK14" s="37">
        <v>27</v>
      </c>
      <c r="AL14" s="37">
        <v>3</v>
      </c>
      <c r="AM14" s="36">
        <v>10</v>
      </c>
      <c r="AN14" s="36">
        <v>17</v>
      </c>
      <c r="AO14" s="36">
        <v>24</v>
      </c>
      <c r="AP14" s="39"/>
      <c r="AQ14" s="37">
        <v>1</v>
      </c>
      <c r="AR14" s="36">
        <v>8</v>
      </c>
      <c r="AS14" s="36">
        <v>15</v>
      </c>
      <c r="AT14" s="36">
        <v>22</v>
      </c>
      <c r="AU14" s="287">
        <v>29</v>
      </c>
      <c r="AV14" s="38"/>
      <c r="AW14" s="37">
        <v>5</v>
      </c>
      <c r="AX14" s="36">
        <v>12</v>
      </c>
      <c r="AY14" s="36">
        <v>19</v>
      </c>
      <c r="AZ14" s="36">
        <v>26</v>
      </c>
      <c r="BA14" s="39"/>
      <c r="BB14" s="40">
        <v>2</v>
      </c>
      <c r="BC14" s="36">
        <v>9</v>
      </c>
      <c r="BD14" s="36">
        <v>16</v>
      </c>
      <c r="BE14" s="36">
        <v>23</v>
      </c>
      <c r="BF14" s="38">
        <v>30</v>
      </c>
      <c r="BG14" s="37"/>
      <c r="BH14" s="36">
        <v>7</v>
      </c>
      <c r="BI14" s="36">
        <v>14</v>
      </c>
      <c r="BJ14" s="36">
        <v>21</v>
      </c>
      <c r="BK14" s="37">
        <v>28</v>
      </c>
      <c r="BL14" s="38"/>
      <c r="BM14" s="37">
        <v>4</v>
      </c>
      <c r="BN14" s="36">
        <v>11</v>
      </c>
      <c r="BO14" s="36">
        <v>18</v>
      </c>
      <c r="BP14" s="36">
        <v>25</v>
      </c>
      <c r="BQ14" s="39"/>
      <c r="BR14" s="36">
        <v>2</v>
      </c>
      <c r="BS14" s="36">
        <v>9</v>
      </c>
      <c r="BT14" s="36">
        <v>16</v>
      </c>
      <c r="BU14" s="36">
        <v>23</v>
      </c>
      <c r="BV14" s="41">
        <v>30</v>
      </c>
      <c r="BW14" s="8"/>
      <c r="HC14" s="1"/>
      <c r="HD14" s="1"/>
      <c r="HE14" s="1"/>
    </row>
    <row r="15" spans="3:213" ht="12.75" customHeight="1" hidden="1">
      <c r="C15" s="17" t="s">
        <v>48</v>
      </c>
      <c r="D15" s="48">
        <v>160000</v>
      </c>
      <c r="E15" s="49"/>
      <c r="F15" s="19"/>
      <c r="G15" s="50"/>
      <c r="H15" s="47"/>
      <c r="I15" s="304"/>
      <c r="J15" s="515"/>
      <c r="K15" s="34" t="s">
        <v>49</v>
      </c>
      <c r="L15" s="42">
        <v>1</v>
      </c>
      <c r="M15" s="36">
        <v>8</v>
      </c>
      <c r="N15" s="36">
        <v>15</v>
      </c>
      <c r="O15" s="36">
        <v>22</v>
      </c>
      <c r="P15" s="37">
        <v>29</v>
      </c>
      <c r="Q15" s="38"/>
      <c r="R15" s="37">
        <v>5</v>
      </c>
      <c r="S15" s="36">
        <v>12</v>
      </c>
      <c r="T15" s="36">
        <v>19</v>
      </c>
      <c r="U15" s="36">
        <v>26</v>
      </c>
      <c r="V15" s="39"/>
      <c r="W15" s="37">
        <v>5</v>
      </c>
      <c r="X15" s="36">
        <v>12</v>
      </c>
      <c r="Y15" s="36">
        <v>19</v>
      </c>
      <c r="Z15" s="36">
        <v>26</v>
      </c>
      <c r="AA15" s="38"/>
      <c r="AB15" s="37">
        <v>2</v>
      </c>
      <c r="AC15" s="36">
        <v>9</v>
      </c>
      <c r="AD15" s="36">
        <v>16</v>
      </c>
      <c r="AE15" s="36">
        <v>23</v>
      </c>
      <c r="AF15" s="38">
        <v>30</v>
      </c>
      <c r="AG15" s="37"/>
      <c r="AH15" s="36">
        <v>7</v>
      </c>
      <c r="AI15" s="36">
        <v>14</v>
      </c>
      <c r="AJ15" s="36">
        <v>21</v>
      </c>
      <c r="AK15" s="37">
        <v>28</v>
      </c>
      <c r="AL15" s="37">
        <v>4</v>
      </c>
      <c r="AM15" s="36">
        <v>11</v>
      </c>
      <c r="AN15" s="36">
        <v>18</v>
      </c>
      <c r="AO15" s="36">
        <v>25</v>
      </c>
      <c r="AP15" s="39"/>
      <c r="AQ15" s="37">
        <v>2</v>
      </c>
      <c r="AR15" s="36">
        <v>9</v>
      </c>
      <c r="AS15" s="36">
        <v>16</v>
      </c>
      <c r="AT15" s="36">
        <v>23</v>
      </c>
      <c r="AU15" s="287">
        <v>30</v>
      </c>
      <c r="AV15" s="38"/>
      <c r="AW15" s="37">
        <v>6</v>
      </c>
      <c r="AX15" s="36">
        <v>13</v>
      </c>
      <c r="AY15" s="36">
        <v>20</v>
      </c>
      <c r="AZ15" s="36">
        <v>27</v>
      </c>
      <c r="BA15" s="39"/>
      <c r="BB15" s="40">
        <v>3</v>
      </c>
      <c r="BC15" s="36">
        <v>10</v>
      </c>
      <c r="BD15" s="36">
        <v>17</v>
      </c>
      <c r="BE15" s="36">
        <v>24</v>
      </c>
      <c r="BF15" s="38"/>
      <c r="BG15" s="37">
        <v>1</v>
      </c>
      <c r="BH15" s="36">
        <v>8</v>
      </c>
      <c r="BI15" s="36">
        <v>15</v>
      </c>
      <c r="BJ15" s="36">
        <v>22</v>
      </c>
      <c r="BK15" s="37">
        <v>29</v>
      </c>
      <c r="BL15" s="38"/>
      <c r="BM15" s="37">
        <v>5</v>
      </c>
      <c r="BN15" s="36">
        <v>12</v>
      </c>
      <c r="BO15" s="36">
        <v>19</v>
      </c>
      <c r="BP15" s="36">
        <v>26</v>
      </c>
      <c r="BQ15" s="39"/>
      <c r="BR15" s="36">
        <v>3</v>
      </c>
      <c r="BS15" s="36">
        <v>10</v>
      </c>
      <c r="BT15" s="36">
        <v>17</v>
      </c>
      <c r="BU15" s="36">
        <v>24</v>
      </c>
      <c r="BV15" s="41">
        <v>31</v>
      </c>
      <c r="BW15" s="8"/>
      <c r="HC15" s="1"/>
      <c r="HD15" s="1"/>
      <c r="HE15" s="1"/>
    </row>
    <row r="16" spans="3:213" ht="12.75" customHeight="1" hidden="1" thickBot="1">
      <c r="C16" s="51" t="s">
        <v>50</v>
      </c>
      <c r="D16" s="52">
        <f>I60</f>
        <v>329825.85</v>
      </c>
      <c r="E16" s="53"/>
      <c r="F16" s="54">
        <f>D16/D15</f>
        <v>2.0614115625</v>
      </c>
      <c r="G16" s="55"/>
      <c r="H16" s="56"/>
      <c r="I16" s="305"/>
      <c r="J16" s="516"/>
      <c r="K16" s="57" t="s">
        <v>51</v>
      </c>
      <c r="L16" s="58">
        <v>2</v>
      </c>
      <c r="M16" s="59">
        <v>9</v>
      </c>
      <c r="N16" s="59">
        <v>16</v>
      </c>
      <c r="O16" s="59">
        <v>23</v>
      </c>
      <c r="P16" s="60">
        <v>30</v>
      </c>
      <c r="Q16" s="61"/>
      <c r="R16" s="60">
        <v>6</v>
      </c>
      <c r="S16" s="59">
        <v>13</v>
      </c>
      <c r="T16" s="59">
        <v>20</v>
      </c>
      <c r="U16" s="59">
        <v>27</v>
      </c>
      <c r="V16" s="62"/>
      <c r="W16" s="60">
        <v>6</v>
      </c>
      <c r="X16" s="59">
        <v>13</v>
      </c>
      <c r="Y16" s="59">
        <v>20</v>
      </c>
      <c r="Z16" s="59">
        <v>27</v>
      </c>
      <c r="AA16" s="61"/>
      <c r="AB16" s="60">
        <v>3</v>
      </c>
      <c r="AC16" s="59">
        <v>10</v>
      </c>
      <c r="AD16" s="59">
        <v>17</v>
      </c>
      <c r="AE16" s="59">
        <v>24</v>
      </c>
      <c r="AF16" s="61"/>
      <c r="AG16" s="60">
        <v>1</v>
      </c>
      <c r="AH16" s="59">
        <v>8</v>
      </c>
      <c r="AI16" s="59">
        <v>15</v>
      </c>
      <c r="AJ16" s="59">
        <v>22</v>
      </c>
      <c r="AK16" s="60">
        <v>29</v>
      </c>
      <c r="AL16" s="60">
        <v>5</v>
      </c>
      <c r="AM16" s="59">
        <v>12</v>
      </c>
      <c r="AN16" s="59">
        <v>19</v>
      </c>
      <c r="AO16" s="59">
        <v>26</v>
      </c>
      <c r="AP16" s="62"/>
      <c r="AQ16" s="60">
        <v>3</v>
      </c>
      <c r="AR16" s="59">
        <v>10</v>
      </c>
      <c r="AS16" s="59">
        <v>17</v>
      </c>
      <c r="AT16" s="59">
        <v>24</v>
      </c>
      <c r="AU16" s="288">
        <v>31</v>
      </c>
      <c r="AV16" s="61"/>
      <c r="AW16" s="60">
        <v>7</v>
      </c>
      <c r="AX16" s="59">
        <v>14</v>
      </c>
      <c r="AY16" s="59">
        <v>21</v>
      </c>
      <c r="AZ16" s="59">
        <v>28</v>
      </c>
      <c r="BA16" s="62"/>
      <c r="BB16" s="63">
        <v>4</v>
      </c>
      <c r="BC16" s="64">
        <v>11</v>
      </c>
      <c r="BD16" s="64">
        <v>18</v>
      </c>
      <c r="BE16" s="64">
        <v>25</v>
      </c>
      <c r="BF16" s="65"/>
      <c r="BG16" s="60">
        <v>2</v>
      </c>
      <c r="BH16" s="59">
        <v>9</v>
      </c>
      <c r="BI16" s="59">
        <v>16</v>
      </c>
      <c r="BJ16" s="59">
        <v>23</v>
      </c>
      <c r="BK16" s="60">
        <v>30</v>
      </c>
      <c r="BL16" s="61"/>
      <c r="BM16" s="60">
        <v>6</v>
      </c>
      <c r="BN16" s="59">
        <v>13</v>
      </c>
      <c r="BO16" s="59">
        <v>20</v>
      </c>
      <c r="BP16" s="59">
        <v>27</v>
      </c>
      <c r="BQ16" s="62"/>
      <c r="BR16" s="59">
        <v>4</v>
      </c>
      <c r="BS16" s="59">
        <v>11</v>
      </c>
      <c r="BT16" s="59">
        <v>18</v>
      </c>
      <c r="BU16" s="59">
        <v>25</v>
      </c>
      <c r="BV16" s="66">
        <v>1</v>
      </c>
      <c r="BW16" s="8"/>
      <c r="HC16" s="1"/>
      <c r="HD16" s="1"/>
      <c r="HE16" s="1"/>
    </row>
    <row r="17" spans="1:213" ht="3" customHeight="1" hidden="1" thickBot="1">
      <c r="A17" s="67"/>
      <c r="B17" s="8"/>
      <c r="C17" s="68"/>
      <c r="D17" s="69"/>
      <c r="E17" s="69"/>
      <c r="F17" s="70"/>
      <c r="G17" s="71"/>
      <c r="H17" s="69"/>
      <c r="I17" s="306"/>
      <c r="J17" s="72"/>
      <c r="K17" s="73"/>
      <c r="L17" s="74">
        <v>14</v>
      </c>
      <c r="M17" s="75"/>
      <c r="N17" s="75"/>
      <c r="O17" s="75"/>
      <c r="P17" s="75"/>
      <c r="Q17" s="76"/>
      <c r="R17" s="77"/>
      <c r="S17" s="77"/>
      <c r="T17" s="77"/>
      <c r="U17" s="77">
        <v>3</v>
      </c>
      <c r="V17" s="77"/>
      <c r="W17" s="75"/>
      <c r="X17" s="75"/>
      <c r="Y17" s="75"/>
      <c r="Z17" s="75"/>
      <c r="AA17" s="78">
        <v>1</v>
      </c>
      <c r="AB17" s="77">
        <v>1</v>
      </c>
      <c r="AC17" s="77"/>
      <c r="AD17" s="77"/>
      <c r="AE17" s="77"/>
      <c r="AF17" s="79"/>
      <c r="AG17" s="75"/>
      <c r="AH17" s="75"/>
      <c r="AI17" s="75"/>
      <c r="AJ17" s="75"/>
      <c r="AK17" s="75"/>
      <c r="AL17" s="77"/>
      <c r="AM17" s="77"/>
      <c r="AN17" s="77">
        <v>17</v>
      </c>
      <c r="AO17" s="77"/>
      <c r="AP17" s="79"/>
      <c r="AQ17" s="75"/>
      <c r="AR17" s="75"/>
      <c r="AS17" s="75"/>
      <c r="AT17" s="75"/>
      <c r="AU17" s="75"/>
      <c r="AV17" s="76"/>
      <c r="AW17" s="77"/>
      <c r="AX17" s="77"/>
      <c r="AY17" s="77"/>
      <c r="AZ17" s="77"/>
      <c r="BA17" s="79"/>
      <c r="BB17" s="80"/>
      <c r="BC17" s="81">
        <v>1</v>
      </c>
      <c r="BD17" s="81"/>
      <c r="BE17" s="81"/>
      <c r="BF17" s="76"/>
      <c r="BG17" s="77"/>
      <c r="BH17" s="77"/>
      <c r="BI17" s="77"/>
      <c r="BJ17" s="77"/>
      <c r="BK17" s="77"/>
      <c r="BL17" s="78"/>
      <c r="BM17" s="75"/>
      <c r="BN17" s="75"/>
      <c r="BO17" s="75"/>
      <c r="BP17" s="75"/>
      <c r="BQ17" s="75"/>
      <c r="BR17" s="77">
        <v>9</v>
      </c>
      <c r="BS17" s="77"/>
      <c r="BT17" s="77"/>
      <c r="BU17" s="77"/>
      <c r="BV17" s="82"/>
      <c r="BW17" s="8"/>
      <c r="HC17" s="1"/>
      <c r="HD17" s="1"/>
      <c r="HE17" s="1"/>
    </row>
    <row r="18" spans="1:213" ht="12.75">
      <c r="A18" s="67"/>
      <c r="B18" s="8"/>
      <c r="C18" s="83" t="s">
        <v>0</v>
      </c>
      <c r="D18" s="84" t="s">
        <v>52</v>
      </c>
      <c r="E18" s="84" t="s">
        <v>53</v>
      </c>
      <c r="F18" s="85" t="s">
        <v>54</v>
      </c>
      <c r="G18" s="86" t="s">
        <v>55</v>
      </c>
      <c r="H18" s="84" t="s">
        <v>56</v>
      </c>
      <c r="I18" s="307" t="s">
        <v>55</v>
      </c>
      <c r="J18" s="87" t="s">
        <v>57</v>
      </c>
      <c r="K18" s="88" t="s">
        <v>58</v>
      </c>
      <c r="L18" s="89">
        <v>52</v>
      </c>
      <c r="M18" s="90">
        <v>1</v>
      </c>
      <c r="N18" s="90">
        <v>2</v>
      </c>
      <c r="O18" s="90">
        <v>3</v>
      </c>
      <c r="P18" s="91">
        <v>4</v>
      </c>
      <c r="Q18" s="279">
        <v>5</v>
      </c>
      <c r="R18" s="282">
        <v>5</v>
      </c>
      <c r="S18" s="90">
        <v>6</v>
      </c>
      <c r="T18" s="90">
        <v>7</v>
      </c>
      <c r="U18" s="90">
        <v>8</v>
      </c>
      <c r="V18" s="93">
        <v>9</v>
      </c>
      <c r="W18" s="91">
        <v>9</v>
      </c>
      <c r="X18" s="90">
        <v>10</v>
      </c>
      <c r="Y18" s="90">
        <v>11</v>
      </c>
      <c r="Z18" s="90">
        <v>12</v>
      </c>
      <c r="AA18" s="92">
        <v>13</v>
      </c>
      <c r="AB18" s="91">
        <v>13</v>
      </c>
      <c r="AC18" s="90">
        <v>14</v>
      </c>
      <c r="AD18" s="90">
        <v>15</v>
      </c>
      <c r="AE18" s="90">
        <v>16</v>
      </c>
      <c r="AF18" s="92">
        <v>17</v>
      </c>
      <c r="AG18" s="282">
        <v>18</v>
      </c>
      <c r="AH18" s="90">
        <v>19</v>
      </c>
      <c r="AI18" s="90">
        <v>20</v>
      </c>
      <c r="AJ18" s="90">
        <v>21</v>
      </c>
      <c r="AK18" s="92">
        <v>22</v>
      </c>
      <c r="AL18" s="91">
        <v>22</v>
      </c>
      <c r="AM18" s="90">
        <v>23</v>
      </c>
      <c r="AN18" s="90">
        <v>24</v>
      </c>
      <c r="AO18" s="90">
        <v>25</v>
      </c>
      <c r="AP18" s="93">
        <v>26</v>
      </c>
      <c r="AQ18" s="91">
        <v>26</v>
      </c>
      <c r="AR18" s="90">
        <v>27</v>
      </c>
      <c r="AS18" s="90">
        <v>28</v>
      </c>
      <c r="AT18" s="90">
        <v>29</v>
      </c>
      <c r="AU18" s="279">
        <v>30</v>
      </c>
      <c r="AV18" s="92">
        <v>31</v>
      </c>
      <c r="AW18" s="91">
        <v>31</v>
      </c>
      <c r="AX18" s="90">
        <v>32</v>
      </c>
      <c r="AY18" s="90">
        <v>33</v>
      </c>
      <c r="AZ18" s="90">
        <v>34</v>
      </c>
      <c r="BA18" s="93">
        <v>35</v>
      </c>
      <c r="BB18" s="94">
        <v>35</v>
      </c>
      <c r="BC18" s="90">
        <v>36</v>
      </c>
      <c r="BD18" s="90">
        <v>37</v>
      </c>
      <c r="BE18" s="90">
        <v>38</v>
      </c>
      <c r="BF18" s="92">
        <v>39</v>
      </c>
      <c r="BG18" s="91">
        <v>39</v>
      </c>
      <c r="BH18" s="90">
        <v>40</v>
      </c>
      <c r="BI18" s="90">
        <v>41</v>
      </c>
      <c r="BJ18" s="90">
        <v>42</v>
      </c>
      <c r="BK18" s="91">
        <v>43</v>
      </c>
      <c r="BL18" s="92">
        <v>44</v>
      </c>
      <c r="BM18" s="91">
        <v>44</v>
      </c>
      <c r="BN18" s="90">
        <v>45</v>
      </c>
      <c r="BO18" s="90">
        <v>46</v>
      </c>
      <c r="BP18" s="90">
        <v>47</v>
      </c>
      <c r="BQ18" s="93">
        <v>48</v>
      </c>
      <c r="BR18" s="90">
        <v>48</v>
      </c>
      <c r="BS18" s="90">
        <v>49</v>
      </c>
      <c r="BT18" s="90">
        <v>50</v>
      </c>
      <c r="BU18" s="90">
        <v>51</v>
      </c>
      <c r="BV18" s="95">
        <v>52</v>
      </c>
      <c r="BW18" s="8"/>
      <c r="HC18" s="1"/>
      <c r="HD18" s="1"/>
      <c r="HE18" s="1"/>
    </row>
    <row r="19" spans="1:213" ht="12.75">
      <c r="A19" s="67"/>
      <c r="B19" s="8"/>
      <c r="C19" s="96"/>
      <c r="D19" s="97"/>
      <c r="E19" s="97" t="s">
        <v>59</v>
      </c>
      <c r="F19" s="98" t="s">
        <v>60</v>
      </c>
      <c r="G19" s="99"/>
      <c r="H19" s="97"/>
      <c r="I19" s="308" t="s">
        <v>61</v>
      </c>
      <c r="J19" s="72" t="s">
        <v>62</v>
      </c>
      <c r="K19" s="72" t="s">
        <v>62</v>
      </c>
      <c r="L19" s="100">
        <v>26</v>
      </c>
      <c r="M19" s="101">
        <f>+L20+1</f>
        <v>2</v>
      </c>
      <c r="N19" s="101">
        <f>+M20+1</f>
        <v>9</v>
      </c>
      <c r="O19" s="101">
        <f>+N20+1</f>
        <v>16</v>
      </c>
      <c r="P19" s="101">
        <f>+O20+1</f>
        <v>23</v>
      </c>
      <c r="Q19" s="280">
        <v>30</v>
      </c>
      <c r="R19" s="283">
        <v>1</v>
      </c>
      <c r="S19" s="101">
        <v>6</v>
      </c>
      <c r="T19" s="101">
        <f>+S19+7</f>
        <v>13</v>
      </c>
      <c r="U19" s="101">
        <f>+T19+7</f>
        <v>20</v>
      </c>
      <c r="V19" s="104">
        <v>27</v>
      </c>
      <c r="W19" s="102">
        <v>1</v>
      </c>
      <c r="X19" s="101">
        <v>6</v>
      </c>
      <c r="Y19" s="101">
        <v>13</v>
      </c>
      <c r="Z19" s="101">
        <v>20</v>
      </c>
      <c r="AA19" s="103">
        <v>27</v>
      </c>
      <c r="AB19" s="102">
        <v>1</v>
      </c>
      <c r="AC19" s="101">
        <f>+AB20+1</f>
        <v>3</v>
      </c>
      <c r="AD19" s="101">
        <f>+AC20+1</f>
        <v>10</v>
      </c>
      <c r="AE19" s="101">
        <f>+AD20+1</f>
        <v>17</v>
      </c>
      <c r="AF19" s="101">
        <f>+AE20+1</f>
        <v>24</v>
      </c>
      <c r="AG19" s="102">
        <v>1</v>
      </c>
      <c r="AH19" s="101">
        <v>8</v>
      </c>
      <c r="AI19" s="101">
        <v>15</v>
      </c>
      <c r="AJ19" s="101">
        <v>22</v>
      </c>
      <c r="AK19" s="103">
        <v>29</v>
      </c>
      <c r="AL19" s="102">
        <v>1</v>
      </c>
      <c r="AM19" s="101">
        <v>5</v>
      </c>
      <c r="AN19" s="101">
        <v>12</v>
      </c>
      <c r="AO19" s="101">
        <v>19</v>
      </c>
      <c r="AP19" s="104">
        <v>26</v>
      </c>
      <c r="AQ19" s="102">
        <v>1</v>
      </c>
      <c r="AR19" s="101">
        <v>3</v>
      </c>
      <c r="AS19" s="101">
        <v>10</v>
      </c>
      <c r="AT19" s="101">
        <v>17</v>
      </c>
      <c r="AU19" s="280">
        <v>24</v>
      </c>
      <c r="AV19" s="103">
        <v>31</v>
      </c>
      <c r="AW19" s="102">
        <v>1</v>
      </c>
      <c r="AX19" s="101">
        <v>7</v>
      </c>
      <c r="AY19" s="101">
        <v>14</v>
      </c>
      <c r="AZ19" s="101">
        <v>21</v>
      </c>
      <c r="BA19" s="104">
        <v>28</v>
      </c>
      <c r="BB19" s="105">
        <v>1</v>
      </c>
      <c r="BC19" s="101">
        <v>4</v>
      </c>
      <c r="BD19" s="101">
        <v>11</v>
      </c>
      <c r="BE19" s="101">
        <v>18</v>
      </c>
      <c r="BF19" s="103">
        <v>25</v>
      </c>
      <c r="BG19" s="102">
        <v>1</v>
      </c>
      <c r="BH19" s="101">
        <v>2</v>
      </c>
      <c r="BI19" s="101">
        <v>9</v>
      </c>
      <c r="BJ19" s="101">
        <v>16</v>
      </c>
      <c r="BK19" s="102">
        <v>23</v>
      </c>
      <c r="BL19" s="103">
        <v>30</v>
      </c>
      <c r="BM19" s="102">
        <v>1</v>
      </c>
      <c r="BN19" s="101">
        <v>6</v>
      </c>
      <c r="BO19" s="101">
        <v>13</v>
      </c>
      <c r="BP19" s="101">
        <v>20</v>
      </c>
      <c r="BQ19" s="104">
        <v>27</v>
      </c>
      <c r="BR19" s="101">
        <v>1</v>
      </c>
      <c r="BS19" s="101">
        <v>4</v>
      </c>
      <c r="BT19" s="101">
        <v>11</v>
      </c>
      <c r="BU19" s="101">
        <v>18</v>
      </c>
      <c r="BV19" s="106">
        <v>25</v>
      </c>
      <c r="BW19" s="8"/>
      <c r="HC19" s="1"/>
      <c r="HD19" s="1"/>
      <c r="HE19" s="1"/>
    </row>
    <row r="20" spans="1:213" ht="14.25" thickBot="1">
      <c r="A20" s="67"/>
      <c r="B20" s="8"/>
      <c r="C20" s="107"/>
      <c r="D20" s="108"/>
      <c r="E20" s="108"/>
      <c r="F20" s="109" t="s">
        <v>65</v>
      </c>
      <c r="G20" s="110" t="s">
        <v>63</v>
      </c>
      <c r="H20" s="108"/>
      <c r="I20" s="309" t="s">
        <v>63</v>
      </c>
      <c r="J20" s="111"/>
      <c r="K20" s="111"/>
      <c r="L20" s="112">
        <v>1</v>
      </c>
      <c r="M20" s="113">
        <f>+L20+7</f>
        <v>8</v>
      </c>
      <c r="N20" s="113">
        <f>+M20+7</f>
        <v>15</v>
      </c>
      <c r="O20" s="113">
        <f>+N20+7</f>
        <v>22</v>
      </c>
      <c r="P20" s="113">
        <f>+O20+7</f>
        <v>29</v>
      </c>
      <c r="Q20" s="281">
        <v>31</v>
      </c>
      <c r="R20" s="284">
        <v>5</v>
      </c>
      <c r="S20" s="113">
        <f>+R20+7</f>
        <v>12</v>
      </c>
      <c r="T20" s="113">
        <f>+S20+7</f>
        <v>19</v>
      </c>
      <c r="U20" s="113">
        <f>+T20+7</f>
        <v>26</v>
      </c>
      <c r="V20" s="116">
        <v>28</v>
      </c>
      <c r="W20" s="114">
        <v>5</v>
      </c>
      <c r="X20" s="113">
        <v>12</v>
      </c>
      <c r="Y20" s="113">
        <v>19</v>
      </c>
      <c r="Z20" s="113">
        <v>26</v>
      </c>
      <c r="AA20" s="115">
        <v>31</v>
      </c>
      <c r="AB20" s="114">
        <v>2</v>
      </c>
      <c r="AC20" s="113">
        <f>+AB20+7</f>
        <v>9</v>
      </c>
      <c r="AD20" s="113">
        <f>+AC20+7</f>
        <v>16</v>
      </c>
      <c r="AE20" s="113">
        <f>+AD20+7</f>
        <v>23</v>
      </c>
      <c r="AF20" s="113">
        <f>+AE20+7</f>
        <v>30</v>
      </c>
      <c r="AG20" s="114">
        <v>7</v>
      </c>
      <c r="AH20" s="113">
        <v>14</v>
      </c>
      <c r="AI20" s="113">
        <v>21</v>
      </c>
      <c r="AJ20" s="113">
        <v>28</v>
      </c>
      <c r="AK20" s="115">
        <v>31</v>
      </c>
      <c r="AL20" s="114">
        <v>4</v>
      </c>
      <c r="AM20" s="113">
        <v>11</v>
      </c>
      <c r="AN20" s="113">
        <v>18</v>
      </c>
      <c r="AO20" s="113">
        <v>25</v>
      </c>
      <c r="AP20" s="116">
        <v>30</v>
      </c>
      <c r="AQ20" s="114">
        <v>2</v>
      </c>
      <c r="AR20" s="113">
        <v>9</v>
      </c>
      <c r="AS20" s="113">
        <v>16</v>
      </c>
      <c r="AT20" s="113">
        <v>23</v>
      </c>
      <c r="AU20" s="281">
        <v>30</v>
      </c>
      <c r="AV20" s="115">
        <v>31</v>
      </c>
      <c r="AW20" s="114">
        <v>6</v>
      </c>
      <c r="AX20" s="113">
        <v>13</v>
      </c>
      <c r="AY20" s="113">
        <v>20</v>
      </c>
      <c r="AZ20" s="113">
        <v>27</v>
      </c>
      <c r="BA20" s="116">
        <v>31</v>
      </c>
      <c r="BB20" s="117">
        <v>3</v>
      </c>
      <c r="BC20" s="113">
        <v>10</v>
      </c>
      <c r="BD20" s="113">
        <v>17</v>
      </c>
      <c r="BE20" s="113">
        <v>24</v>
      </c>
      <c r="BF20" s="115">
        <v>30</v>
      </c>
      <c r="BG20" s="114">
        <v>1</v>
      </c>
      <c r="BH20" s="113">
        <v>8</v>
      </c>
      <c r="BI20" s="113">
        <v>15</v>
      </c>
      <c r="BJ20" s="113">
        <v>22</v>
      </c>
      <c r="BK20" s="114">
        <v>29</v>
      </c>
      <c r="BL20" s="115">
        <v>31</v>
      </c>
      <c r="BM20" s="114">
        <v>5</v>
      </c>
      <c r="BN20" s="113">
        <v>12</v>
      </c>
      <c r="BO20" s="113">
        <v>19</v>
      </c>
      <c r="BP20" s="113">
        <v>26</v>
      </c>
      <c r="BQ20" s="116">
        <v>30</v>
      </c>
      <c r="BR20" s="113">
        <v>3</v>
      </c>
      <c r="BS20" s="113">
        <v>10</v>
      </c>
      <c r="BT20" s="113">
        <v>17</v>
      </c>
      <c r="BU20" s="113">
        <v>24</v>
      </c>
      <c r="BV20" s="118">
        <v>31</v>
      </c>
      <c r="BW20" s="8"/>
      <c r="HC20" s="1"/>
      <c r="HD20" s="1"/>
      <c r="HE20" s="1"/>
    </row>
    <row r="21" spans="1:213" ht="3" customHeight="1" hidden="1">
      <c r="A21" s="67"/>
      <c r="B21" s="8"/>
      <c r="C21" s="119"/>
      <c r="D21" s="21"/>
      <c r="E21" s="21"/>
      <c r="F21" s="120"/>
      <c r="G21" s="121"/>
      <c r="H21" s="21"/>
      <c r="I21" s="310"/>
      <c r="J21" s="122"/>
      <c r="K21" s="122"/>
      <c r="L21" s="123"/>
      <c r="M21" s="123"/>
      <c r="N21" s="123"/>
      <c r="O21" s="123"/>
      <c r="P21" s="123"/>
      <c r="Q21" s="124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  <c r="AC21" s="123"/>
      <c r="AD21" s="123"/>
      <c r="AE21" s="123"/>
      <c r="AF21" s="125"/>
      <c r="AG21" s="123"/>
      <c r="AH21" s="123"/>
      <c r="AI21" s="123"/>
      <c r="AJ21" s="123"/>
      <c r="AK21" s="125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4"/>
      <c r="AW21" s="123"/>
      <c r="AX21" s="123"/>
      <c r="AY21" s="123"/>
      <c r="AZ21" s="123"/>
      <c r="BA21" s="125"/>
      <c r="BB21" s="126"/>
      <c r="BC21" s="127"/>
      <c r="BD21" s="127"/>
      <c r="BE21" s="127"/>
      <c r="BF21" s="124"/>
      <c r="BG21" s="123"/>
      <c r="BH21" s="123"/>
      <c r="BI21" s="123"/>
      <c r="BJ21" s="123"/>
      <c r="BK21" s="123"/>
      <c r="BL21" s="124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8"/>
      <c r="HC21" s="1"/>
      <c r="HD21" s="1"/>
      <c r="HE21" s="1"/>
    </row>
    <row r="22" spans="1:213" ht="13.5" customHeight="1" thickBot="1">
      <c r="A22" s="67"/>
      <c r="B22" s="8"/>
      <c r="C22" s="250" t="s">
        <v>6</v>
      </c>
      <c r="D22" s="243"/>
      <c r="E22" s="243"/>
      <c r="F22" s="244"/>
      <c r="G22" s="245"/>
      <c r="H22" s="243"/>
      <c r="I22" s="311"/>
      <c r="J22" s="246"/>
      <c r="K22" s="247"/>
      <c r="L22" s="323"/>
      <c r="M22" s="323"/>
      <c r="N22" s="323"/>
      <c r="O22" s="323"/>
      <c r="P22" s="323"/>
      <c r="Q22" s="324"/>
      <c r="R22" s="323"/>
      <c r="S22" s="323"/>
      <c r="T22" s="323"/>
      <c r="U22" s="323"/>
      <c r="V22" s="325"/>
      <c r="W22" s="323"/>
      <c r="X22" s="323"/>
      <c r="Y22" s="323"/>
      <c r="Z22" s="323"/>
      <c r="AA22" s="324"/>
      <c r="AB22" s="323"/>
      <c r="AC22" s="323"/>
      <c r="AD22" s="323"/>
      <c r="AE22" s="323"/>
      <c r="AF22" s="324"/>
      <c r="AG22" s="323"/>
      <c r="AH22" s="323"/>
      <c r="AI22" s="323"/>
      <c r="AJ22" s="323"/>
      <c r="AK22" s="324"/>
      <c r="AL22" s="323"/>
      <c r="AM22" s="323"/>
      <c r="AN22" s="323"/>
      <c r="AO22" s="323"/>
      <c r="AP22" s="325"/>
      <c r="AQ22" s="323"/>
      <c r="AR22" s="323"/>
      <c r="AS22" s="323"/>
      <c r="AT22" s="323"/>
      <c r="AU22" s="323"/>
      <c r="AV22" s="326"/>
      <c r="AW22" s="323"/>
      <c r="AX22" s="323"/>
      <c r="AY22" s="323"/>
      <c r="AZ22" s="323"/>
      <c r="BA22" s="324"/>
      <c r="BB22" s="323"/>
      <c r="BC22" s="323"/>
      <c r="BD22" s="323"/>
      <c r="BE22" s="323"/>
      <c r="BF22" s="324"/>
      <c r="BG22" s="323"/>
      <c r="BH22" s="323"/>
      <c r="BI22" s="323"/>
      <c r="BJ22" s="323"/>
      <c r="BK22" s="323"/>
      <c r="BL22" s="324"/>
      <c r="BM22" s="323"/>
      <c r="BN22" s="323"/>
      <c r="BO22" s="323"/>
      <c r="BP22" s="323"/>
      <c r="BQ22" s="325"/>
      <c r="BR22" s="323"/>
      <c r="BS22" s="323"/>
      <c r="BT22" s="323"/>
      <c r="BU22" s="323"/>
      <c r="BV22" s="327"/>
      <c r="BW22" s="8"/>
      <c r="HC22" s="1"/>
      <c r="HD22" s="1"/>
      <c r="HE22" s="1"/>
    </row>
    <row r="23" spans="1:210" s="37" customFormat="1" ht="13.5" customHeight="1">
      <c r="A23" s="128"/>
      <c r="B23" s="138"/>
      <c r="C23" s="239" t="s">
        <v>1</v>
      </c>
      <c r="D23" s="166" t="s">
        <v>66</v>
      </c>
      <c r="E23" s="238" t="s">
        <v>20</v>
      </c>
      <c r="F23" s="175"/>
      <c r="G23" s="240">
        <f>4640*1.025</f>
        <v>4756</v>
      </c>
      <c r="H23" s="167">
        <f>COUNTA(L23:BV23)</f>
        <v>2</v>
      </c>
      <c r="I23" s="312">
        <f>G23*H23</f>
        <v>9512</v>
      </c>
      <c r="J23" s="241"/>
      <c r="K23" s="242"/>
      <c r="L23" s="129"/>
      <c r="M23" s="130"/>
      <c r="N23" s="130"/>
      <c r="O23" s="130"/>
      <c r="P23" s="131"/>
      <c r="Q23" s="132"/>
      <c r="R23" s="133"/>
      <c r="S23" s="130"/>
      <c r="T23" s="130"/>
      <c r="U23" s="130"/>
      <c r="V23" s="132"/>
      <c r="W23" s="133"/>
      <c r="X23" s="290" t="s">
        <v>87</v>
      </c>
      <c r="Y23" s="130"/>
      <c r="Z23" s="130"/>
      <c r="AA23" s="132"/>
      <c r="AB23" s="134"/>
      <c r="AC23" s="135"/>
      <c r="AD23" s="135"/>
      <c r="AE23" s="130"/>
      <c r="AF23" s="132"/>
      <c r="AG23" s="134"/>
      <c r="AH23" s="135"/>
      <c r="AI23" s="130"/>
      <c r="AJ23" s="130"/>
      <c r="AK23" s="132"/>
      <c r="AL23" s="134"/>
      <c r="AM23" s="130"/>
      <c r="AN23" s="130"/>
      <c r="AO23" s="130"/>
      <c r="AP23" s="132"/>
      <c r="AQ23" s="134"/>
      <c r="AR23" s="130"/>
      <c r="AS23" s="130"/>
      <c r="AT23" s="130"/>
      <c r="AU23" s="131"/>
      <c r="AV23" s="132"/>
      <c r="AW23" s="134"/>
      <c r="AX23" s="130"/>
      <c r="AY23" s="130"/>
      <c r="AZ23" s="130"/>
      <c r="BA23" s="132"/>
      <c r="BB23" s="133"/>
      <c r="BC23" s="290" t="s">
        <v>87</v>
      </c>
      <c r="BD23" s="130"/>
      <c r="BE23" s="130"/>
      <c r="BF23" s="132"/>
      <c r="BG23" s="134"/>
      <c r="BH23" s="135"/>
      <c r="BI23" s="130"/>
      <c r="BJ23" s="130"/>
      <c r="BK23" s="131"/>
      <c r="BL23" s="132"/>
      <c r="BM23" s="133"/>
      <c r="BN23" s="130"/>
      <c r="BO23" s="130"/>
      <c r="BP23" s="130"/>
      <c r="BQ23" s="132"/>
      <c r="BR23" s="134"/>
      <c r="BS23" s="130"/>
      <c r="BT23" s="130"/>
      <c r="BU23" s="130"/>
      <c r="BV23" s="136"/>
      <c r="BW23" s="137"/>
      <c r="BX23" s="137"/>
      <c r="BY23" s="137"/>
      <c r="BZ23" s="137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</row>
    <row r="24" spans="1:210" s="37" customFormat="1" ht="13.5" customHeight="1">
      <c r="A24" s="128"/>
      <c r="B24" s="138"/>
      <c r="C24" s="253" t="s">
        <v>5</v>
      </c>
      <c r="D24" s="238" t="s">
        <v>66</v>
      </c>
      <c r="E24" s="198" t="s">
        <v>11</v>
      </c>
      <c r="F24" s="141"/>
      <c r="G24" s="254">
        <f>6400*1.025</f>
        <v>6559.999999999999</v>
      </c>
      <c r="H24" s="255">
        <f>COUNTA(L24:BV24)</f>
        <v>2</v>
      </c>
      <c r="I24" s="313">
        <f>G24*H24</f>
        <v>13119.999999999998</v>
      </c>
      <c r="J24" s="144"/>
      <c r="K24" s="145"/>
      <c r="L24" s="338"/>
      <c r="M24" s="329"/>
      <c r="N24" s="329"/>
      <c r="O24" s="329"/>
      <c r="P24" s="333"/>
      <c r="Q24" s="331"/>
      <c r="R24" s="330"/>
      <c r="S24" s="329"/>
      <c r="T24" s="329"/>
      <c r="U24" s="329"/>
      <c r="V24" s="331"/>
      <c r="W24" s="339" t="s">
        <v>87</v>
      </c>
      <c r="X24" s="340"/>
      <c r="Y24" s="340"/>
      <c r="Z24" s="340"/>
      <c r="AA24" s="341"/>
      <c r="AB24" s="342"/>
      <c r="AC24" s="340"/>
      <c r="AD24" s="340"/>
      <c r="AE24" s="329"/>
      <c r="AF24" s="331"/>
      <c r="AG24" s="330"/>
      <c r="AH24" s="329"/>
      <c r="AI24" s="329"/>
      <c r="AJ24" s="329"/>
      <c r="AK24" s="331"/>
      <c r="AL24" s="330"/>
      <c r="AM24" s="329"/>
      <c r="AN24" s="329"/>
      <c r="AO24" s="329"/>
      <c r="AP24" s="341"/>
      <c r="AQ24" s="330"/>
      <c r="AR24" s="329"/>
      <c r="AS24" s="329"/>
      <c r="AT24" s="329"/>
      <c r="AU24" s="333"/>
      <c r="AV24" s="331"/>
      <c r="AW24" s="330"/>
      <c r="AX24" s="329"/>
      <c r="AY24" s="329"/>
      <c r="AZ24" s="329"/>
      <c r="BA24" s="331"/>
      <c r="BB24" s="343" t="s">
        <v>87</v>
      </c>
      <c r="BC24" s="329"/>
      <c r="BD24" s="340"/>
      <c r="BE24" s="329"/>
      <c r="BF24" s="341"/>
      <c r="BG24" s="330"/>
      <c r="BH24" s="329"/>
      <c r="BI24" s="329"/>
      <c r="BJ24" s="340"/>
      <c r="BK24" s="333"/>
      <c r="BL24" s="331"/>
      <c r="BM24" s="330"/>
      <c r="BN24" s="329"/>
      <c r="BO24" s="340"/>
      <c r="BP24" s="329"/>
      <c r="BQ24" s="331"/>
      <c r="BR24" s="330"/>
      <c r="BS24" s="329"/>
      <c r="BT24" s="340"/>
      <c r="BU24" s="329"/>
      <c r="BV24" s="344"/>
      <c r="BW24" s="137"/>
      <c r="BX24" s="137"/>
      <c r="BY24" s="137"/>
      <c r="BZ24" s="137"/>
      <c r="CA24" s="137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</row>
    <row r="25" spans="1:210" s="37" customFormat="1" ht="13.5" customHeight="1">
      <c r="A25" s="128"/>
      <c r="B25" s="138"/>
      <c r="C25" s="250" t="s">
        <v>7</v>
      </c>
      <c r="D25" s="256"/>
      <c r="E25" s="256"/>
      <c r="F25" s="257"/>
      <c r="G25" s="258"/>
      <c r="H25" s="259"/>
      <c r="I25" s="314"/>
      <c r="J25" s="144"/>
      <c r="K25" s="145"/>
      <c r="L25" s="250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352"/>
      <c r="Y25" s="352"/>
      <c r="Z25" s="352"/>
      <c r="AA25" s="352"/>
      <c r="AB25" s="352"/>
      <c r="AC25" s="352"/>
      <c r="AD25" s="352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2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2"/>
      <c r="BE25" s="351"/>
      <c r="BF25" s="352"/>
      <c r="BG25" s="351"/>
      <c r="BH25" s="351"/>
      <c r="BI25" s="351"/>
      <c r="BJ25" s="352"/>
      <c r="BK25" s="351"/>
      <c r="BL25" s="351"/>
      <c r="BM25" s="351"/>
      <c r="BN25" s="351"/>
      <c r="BO25" s="352"/>
      <c r="BP25" s="351"/>
      <c r="BQ25" s="351"/>
      <c r="BR25" s="351"/>
      <c r="BS25" s="351"/>
      <c r="BT25" s="352"/>
      <c r="BU25" s="351"/>
      <c r="BV25" s="353"/>
      <c r="BW25" s="137"/>
      <c r="BX25" s="137"/>
      <c r="BY25" s="137"/>
      <c r="BZ25" s="137"/>
      <c r="CA25" s="137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</row>
    <row r="26" spans="1:210" s="37" customFormat="1" ht="13.5" customHeight="1">
      <c r="A26" s="128"/>
      <c r="B26" s="138"/>
      <c r="C26" s="164" t="s">
        <v>100</v>
      </c>
      <c r="D26" s="140" t="s">
        <v>66</v>
      </c>
      <c r="E26" s="140" t="s">
        <v>20</v>
      </c>
      <c r="F26" s="155"/>
      <c r="G26" s="142">
        <f>5280*1.025</f>
        <v>5411.999999999999</v>
      </c>
      <c r="H26" s="143">
        <f aca="true" t="shared" si="0" ref="H26:H35">COUNTA(L26:BV26)</f>
        <v>4</v>
      </c>
      <c r="I26" s="316">
        <f aca="true" t="shared" si="1" ref="I26:I34">G26*H26</f>
        <v>21647.999999999996</v>
      </c>
      <c r="J26" s="144"/>
      <c r="K26" s="145"/>
      <c r="L26" s="170"/>
      <c r="M26" s="159"/>
      <c r="N26" s="159"/>
      <c r="O26" s="159"/>
      <c r="P26" s="156"/>
      <c r="Q26" s="157"/>
      <c r="R26" s="158"/>
      <c r="S26" s="159"/>
      <c r="T26" s="159"/>
      <c r="U26" s="159"/>
      <c r="V26" s="157"/>
      <c r="W26" s="158"/>
      <c r="X26" s="296" t="s">
        <v>87</v>
      </c>
      <c r="Y26" s="160"/>
      <c r="Z26" s="160"/>
      <c r="AA26" s="171"/>
      <c r="AB26" s="172"/>
      <c r="AC26" s="160"/>
      <c r="AD26" s="296" t="s">
        <v>87</v>
      </c>
      <c r="AE26" s="159"/>
      <c r="AF26" s="157"/>
      <c r="AG26" s="158"/>
      <c r="AH26" s="159"/>
      <c r="AI26" s="159"/>
      <c r="AJ26" s="159"/>
      <c r="AK26" s="157"/>
      <c r="AL26" s="158"/>
      <c r="AM26" s="159"/>
      <c r="AN26" s="159"/>
      <c r="AO26" s="159"/>
      <c r="AP26" s="157"/>
      <c r="AQ26" s="158"/>
      <c r="AR26" s="159"/>
      <c r="AS26" s="159"/>
      <c r="AT26" s="159"/>
      <c r="AU26" s="156"/>
      <c r="AV26" s="157"/>
      <c r="AW26" s="158"/>
      <c r="AX26" s="159"/>
      <c r="AY26" s="159"/>
      <c r="AZ26" s="159"/>
      <c r="BA26" s="157"/>
      <c r="BB26" s="158"/>
      <c r="BC26" s="159"/>
      <c r="BD26" s="296" t="s">
        <v>87</v>
      </c>
      <c r="BE26" s="159"/>
      <c r="BF26" s="157"/>
      <c r="BG26" s="158"/>
      <c r="BH26" s="159"/>
      <c r="BI26" s="321" t="s">
        <v>87</v>
      </c>
      <c r="BJ26" s="160"/>
      <c r="BK26" s="156"/>
      <c r="BL26" s="157"/>
      <c r="BM26" s="158"/>
      <c r="BN26" s="159"/>
      <c r="BO26" s="160"/>
      <c r="BP26" s="159"/>
      <c r="BQ26" s="157"/>
      <c r="BR26" s="158"/>
      <c r="BS26" s="159"/>
      <c r="BT26" s="159"/>
      <c r="BU26" s="159"/>
      <c r="BV26" s="174"/>
      <c r="BW26" s="137"/>
      <c r="BX26" s="137"/>
      <c r="BY26" s="137"/>
      <c r="BZ26" s="137"/>
      <c r="CA26" s="137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</row>
    <row r="27" spans="1:210" s="37" customFormat="1" ht="13.5" customHeight="1">
      <c r="A27" s="128"/>
      <c r="B27" s="138"/>
      <c r="C27" s="164" t="s">
        <v>67</v>
      </c>
      <c r="D27" s="166" t="s">
        <v>21</v>
      </c>
      <c r="E27" s="166" t="s">
        <v>9</v>
      </c>
      <c r="F27" s="175"/>
      <c r="G27" s="165">
        <f>1550*1.025</f>
        <v>1588.7499999999998</v>
      </c>
      <c r="H27" s="167">
        <f t="shared" si="0"/>
        <v>4</v>
      </c>
      <c r="I27" s="315">
        <f t="shared" si="1"/>
        <v>6354.999999999999</v>
      </c>
      <c r="J27" s="144"/>
      <c r="K27" s="145"/>
      <c r="L27" s="170"/>
      <c r="M27" s="159"/>
      <c r="N27" s="159"/>
      <c r="O27" s="159"/>
      <c r="P27" s="156"/>
      <c r="Q27" s="157"/>
      <c r="R27" s="158"/>
      <c r="S27" s="159"/>
      <c r="T27" s="159"/>
      <c r="U27" s="159"/>
      <c r="V27" s="157"/>
      <c r="W27" s="158"/>
      <c r="X27" s="296" t="s">
        <v>87</v>
      </c>
      <c r="Y27" s="160"/>
      <c r="Z27" s="160"/>
      <c r="AA27" s="171"/>
      <c r="AB27" s="172"/>
      <c r="AC27" s="160"/>
      <c r="AD27" s="160"/>
      <c r="AE27" s="159"/>
      <c r="AF27" s="157"/>
      <c r="AG27" s="158"/>
      <c r="AH27" s="159"/>
      <c r="AI27" s="159"/>
      <c r="AJ27" s="159"/>
      <c r="AK27" s="157"/>
      <c r="AL27" s="158"/>
      <c r="AM27" s="159"/>
      <c r="AN27" s="159"/>
      <c r="AO27" s="321" t="s">
        <v>87</v>
      </c>
      <c r="AP27" s="157"/>
      <c r="AQ27" s="158"/>
      <c r="AR27" s="159"/>
      <c r="AS27" s="159"/>
      <c r="AT27" s="159"/>
      <c r="AU27" s="156"/>
      <c r="AV27" s="157"/>
      <c r="AW27" s="158"/>
      <c r="AX27" s="159"/>
      <c r="AY27" s="159"/>
      <c r="AZ27" s="159"/>
      <c r="BA27" s="157"/>
      <c r="BB27" s="158"/>
      <c r="BC27" s="159"/>
      <c r="BD27" s="296" t="s">
        <v>87</v>
      </c>
      <c r="BE27" s="159"/>
      <c r="BF27" s="157"/>
      <c r="BG27" s="158"/>
      <c r="BH27" s="159"/>
      <c r="BI27" s="159"/>
      <c r="BJ27" s="160"/>
      <c r="BK27" s="156"/>
      <c r="BL27" s="157"/>
      <c r="BM27" s="158"/>
      <c r="BN27" s="159"/>
      <c r="BO27" s="160"/>
      <c r="BP27" s="159"/>
      <c r="BQ27" s="157"/>
      <c r="BR27" s="158"/>
      <c r="BS27" s="159"/>
      <c r="BT27" s="321" t="s">
        <v>87</v>
      </c>
      <c r="BU27" s="159"/>
      <c r="BV27" s="174"/>
      <c r="BW27" s="137"/>
      <c r="BX27" s="137"/>
      <c r="BY27" s="137"/>
      <c r="BZ27" s="137"/>
      <c r="CA27" s="137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</row>
    <row r="28" spans="1:210" s="37" customFormat="1" ht="13.5" customHeight="1">
      <c r="A28" s="128"/>
      <c r="B28" s="138"/>
      <c r="C28" s="139" t="s">
        <v>68</v>
      </c>
      <c r="D28" s="140" t="s">
        <v>66</v>
      </c>
      <c r="E28" s="140" t="s">
        <v>10</v>
      </c>
      <c r="F28" s="155"/>
      <c r="G28" s="142">
        <f>4000*1.025</f>
        <v>4100</v>
      </c>
      <c r="H28" s="143">
        <f t="shared" si="0"/>
        <v>2</v>
      </c>
      <c r="I28" s="316">
        <f t="shared" si="1"/>
        <v>8200</v>
      </c>
      <c r="J28" s="144"/>
      <c r="K28" s="145"/>
      <c r="L28" s="146"/>
      <c r="M28" s="147"/>
      <c r="N28" s="147"/>
      <c r="O28" s="147"/>
      <c r="P28" s="156"/>
      <c r="Q28" s="157"/>
      <c r="R28" s="158"/>
      <c r="S28" s="159"/>
      <c r="T28" s="159"/>
      <c r="U28" s="159"/>
      <c r="V28" s="157"/>
      <c r="W28" s="158"/>
      <c r="X28" s="160"/>
      <c r="Y28" s="160"/>
      <c r="Z28" s="296" t="s">
        <v>87</v>
      </c>
      <c r="AA28" s="157"/>
      <c r="AB28" s="158"/>
      <c r="AC28" s="160"/>
      <c r="AD28" s="159"/>
      <c r="AE28" s="159"/>
      <c r="AF28" s="157"/>
      <c r="AG28" s="158"/>
      <c r="AH28" s="160"/>
      <c r="AI28" s="159"/>
      <c r="AJ28" s="159"/>
      <c r="AK28" s="157"/>
      <c r="AL28" s="158"/>
      <c r="AM28" s="159"/>
      <c r="AN28" s="159"/>
      <c r="AO28" s="159"/>
      <c r="AP28" s="157"/>
      <c r="AQ28" s="158"/>
      <c r="AR28" s="159"/>
      <c r="AS28" s="159"/>
      <c r="AT28" s="159"/>
      <c r="AU28" s="156"/>
      <c r="AV28" s="157"/>
      <c r="AW28" s="158"/>
      <c r="AX28" s="159"/>
      <c r="AY28" s="159"/>
      <c r="AZ28" s="159"/>
      <c r="BA28" s="157"/>
      <c r="BB28" s="158"/>
      <c r="BC28" s="159"/>
      <c r="BD28" s="160"/>
      <c r="BE28" s="159"/>
      <c r="BF28" s="295" t="s">
        <v>87</v>
      </c>
      <c r="BG28" s="158"/>
      <c r="BH28" s="159"/>
      <c r="BI28" s="159"/>
      <c r="BJ28" s="159"/>
      <c r="BK28" s="156"/>
      <c r="BL28" s="157"/>
      <c r="BM28" s="158"/>
      <c r="BN28" s="160"/>
      <c r="BO28" s="159"/>
      <c r="BP28" s="147"/>
      <c r="BQ28" s="149"/>
      <c r="BR28" s="150"/>
      <c r="BS28" s="147"/>
      <c r="BT28" s="147"/>
      <c r="BU28" s="147"/>
      <c r="BV28" s="154"/>
      <c r="BW28" s="137"/>
      <c r="BX28" s="137"/>
      <c r="BY28" s="137"/>
      <c r="BZ28" s="137"/>
      <c r="CA28" s="137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</row>
    <row r="29" spans="1:210" s="37" customFormat="1" ht="13.5" customHeight="1">
      <c r="A29" s="128"/>
      <c r="B29" s="138"/>
      <c r="C29" s="139" t="s">
        <v>19</v>
      </c>
      <c r="D29" s="140" t="s">
        <v>66</v>
      </c>
      <c r="E29" s="140" t="s">
        <v>20</v>
      </c>
      <c r="F29" s="155"/>
      <c r="G29" s="142">
        <f>3420*1.025</f>
        <v>3505.4999999999995</v>
      </c>
      <c r="H29" s="143">
        <f t="shared" si="0"/>
        <v>4</v>
      </c>
      <c r="I29" s="316">
        <f t="shared" si="1"/>
        <v>14021.999999999998</v>
      </c>
      <c r="J29" s="161"/>
      <c r="K29" s="162"/>
      <c r="L29" s="146"/>
      <c r="M29" s="147"/>
      <c r="N29" s="147"/>
      <c r="O29" s="147"/>
      <c r="P29" s="148"/>
      <c r="Q29" s="149"/>
      <c r="R29" s="150"/>
      <c r="S29" s="147"/>
      <c r="T29" s="147"/>
      <c r="U29" s="147"/>
      <c r="V29" s="149"/>
      <c r="W29" s="150"/>
      <c r="X29" s="152"/>
      <c r="Y29" s="291" t="s">
        <v>87</v>
      </c>
      <c r="Z29" s="152"/>
      <c r="AA29" s="153"/>
      <c r="AB29" s="151"/>
      <c r="AC29" s="152"/>
      <c r="AD29" s="291" t="s">
        <v>87</v>
      </c>
      <c r="AE29" s="152"/>
      <c r="AF29" s="153"/>
      <c r="AG29" s="151"/>
      <c r="AH29" s="152"/>
      <c r="AI29" s="147"/>
      <c r="AJ29" s="147"/>
      <c r="AK29" s="149"/>
      <c r="AL29" s="150"/>
      <c r="AM29" s="147"/>
      <c r="AN29" s="147"/>
      <c r="AO29" s="147"/>
      <c r="AP29" s="149"/>
      <c r="AQ29" s="150"/>
      <c r="AR29" s="147"/>
      <c r="AS29" s="147"/>
      <c r="AT29" s="147"/>
      <c r="AU29" s="148"/>
      <c r="AV29" s="149"/>
      <c r="AW29" s="150"/>
      <c r="AX29" s="147"/>
      <c r="AY29" s="147"/>
      <c r="AZ29" s="147"/>
      <c r="BA29" s="149"/>
      <c r="BB29" s="150"/>
      <c r="BC29" s="147"/>
      <c r="BD29" s="291" t="s">
        <v>87</v>
      </c>
      <c r="BE29" s="152"/>
      <c r="BF29" s="153"/>
      <c r="BG29" s="151"/>
      <c r="BH29" s="152"/>
      <c r="BI29" s="291" t="s">
        <v>87</v>
      </c>
      <c r="BJ29" s="152"/>
      <c r="BK29" s="163"/>
      <c r="BL29" s="153"/>
      <c r="BM29" s="151"/>
      <c r="BN29" s="152"/>
      <c r="BO29" s="152"/>
      <c r="BP29" s="152"/>
      <c r="BQ29" s="149"/>
      <c r="BR29" s="150"/>
      <c r="BS29" s="147"/>
      <c r="BT29" s="147"/>
      <c r="BU29" s="147"/>
      <c r="BV29" s="154"/>
      <c r="BW29" s="137"/>
      <c r="BX29" s="137"/>
      <c r="BY29" s="137"/>
      <c r="BZ29" s="137"/>
      <c r="CA29" s="137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</row>
    <row r="30" spans="1:210" s="37" customFormat="1" ht="13.5" customHeight="1">
      <c r="A30" s="128"/>
      <c r="B30" s="138"/>
      <c r="C30" s="139" t="s">
        <v>86</v>
      </c>
      <c r="D30" s="140" t="s">
        <v>66</v>
      </c>
      <c r="E30" s="140" t="s">
        <v>20</v>
      </c>
      <c r="F30" s="155"/>
      <c r="G30" s="142">
        <f>940*1.025</f>
        <v>963.4999999999999</v>
      </c>
      <c r="H30" s="143">
        <f t="shared" si="0"/>
        <v>4</v>
      </c>
      <c r="I30" s="316">
        <f t="shared" si="1"/>
        <v>3853.9999999999995</v>
      </c>
      <c r="J30" s="161"/>
      <c r="K30" s="162"/>
      <c r="L30" s="146"/>
      <c r="M30" s="147"/>
      <c r="N30" s="147"/>
      <c r="O30" s="147"/>
      <c r="P30" s="148"/>
      <c r="Q30" s="149"/>
      <c r="R30" s="150"/>
      <c r="S30" s="147"/>
      <c r="T30" s="147"/>
      <c r="U30" s="147"/>
      <c r="V30" s="149"/>
      <c r="W30" s="150"/>
      <c r="X30" s="152"/>
      <c r="Y30" s="291" t="s">
        <v>87</v>
      </c>
      <c r="Z30" s="152"/>
      <c r="AA30" s="153"/>
      <c r="AB30" s="151"/>
      <c r="AC30" s="152"/>
      <c r="AD30" s="291" t="s">
        <v>87</v>
      </c>
      <c r="AE30" s="152"/>
      <c r="AF30" s="153"/>
      <c r="AG30" s="151"/>
      <c r="AH30" s="152"/>
      <c r="AI30" s="147"/>
      <c r="AJ30" s="147"/>
      <c r="AK30" s="149"/>
      <c r="AL30" s="150"/>
      <c r="AM30" s="147"/>
      <c r="AN30" s="147"/>
      <c r="AO30" s="147"/>
      <c r="AP30" s="149"/>
      <c r="AQ30" s="150"/>
      <c r="AR30" s="147"/>
      <c r="AS30" s="147"/>
      <c r="AT30" s="147"/>
      <c r="AU30" s="148"/>
      <c r="AV30" s="149"/>
      <c r="AW30" s="150"/>
      <c r="AX30" s="147"/>
      <c r="AY30" s="147"/>
      <c r="AZ30" s="147"/>
      <c r="BA30" s="149"/>
      <c r="BB30" s="150"/>
      <c r="BC30" s="147"/>
      <c r="BD30" s="291" t="s">
        <v>87</v>
      </c>
      <c r="BE30" s="152"/>
      <c r="BF30" s="153"/>
      <c r="BG30" s="151"/>
      <c r="BH30" s="152"/>
      <c r="BI30" s="291" t="s">
        <v>87</v>
      </c>
      <c r="BJ30" s="152"/>
      <c r="BK30" s="163"/>
      <c r="BL30" s="153"/>
      <c r="BM30" s="151"/>
      <c r="BN30" s="152"/>
      <c r="BO30" s="152"/>
      <c r="BP30" s="152"/>
      <c r="BQ30" s="149"/>
      <c r="BR30" s="150"/>
      <c r="BS30" s="147"/>
      <c r="BT30" s="147"/>
      <c r="BU30" s="147"/>
      <c r="BV30" s="154"/>
      <c r="BW30" s="137"/>
      <c r="BX30" s="137"/>
      <c r="BY30" s="137"/>
      <c r="BZ30" s="137"/>
      <c r="CA30" s="137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</row>
    <row r="31" spans="1:210" s="37" customFormat="1" ht="13.5" customHeight="1">
      <c r="A31" s="128"/>
      <c r="B31" s="138"/>
      <c r="C31" s="139" t="s">
        <v>23</v>
      </c>
      <c r="D31" s="140" t="s">
        <v>66</v>
      </c>
      <c r="E31" s="140" t="s">
        <v>15</v>
      </c>
      <c r="F31" s="155"/>
      <c r="G31" s="142">
        <f>1600*1.025</f>
        <v>1639.9999999999998</v>
      </c>
      <c r="H31" s="143">
        <f t="shared" si="0"/>
        <v>4</v>
      </c>
      <c r="I31" s="316">
        <f t="shared" si="1"/>
        <v>6559.999999999999</v>
      </c>
      <c r="J31" s="161"/>
      <c r="K31" s="162"/>
      <c r="L31" s="146"/>
      <c r="M31" s="147"/>
      <c r="N31" s="147"/>
      <c r="O31" s="147"/>
      <c r="P31" s="148"/>
      <c r="Q31" s="149"/>
      <c r="R31" s="150"/>
      <c r="S31" s="147"/>
      <c r="T31" s="147"/>
      <c r="U31" s="147"/>
      <c r="V31" s="293" t="s">
        <v>87</v>
      </c>
      <c r="W31" s="150"/>
      <c r="X31" s="152"/>
      <c r="Y31" s="147"/>
      <c r="Z31" s="147"/>
      <c r="AA31" s="293" t="s">
        <v>87</v>
      </c>
      <c r="AB31" s="150"/>
      <c r="AC31" s="147"/>
      <c r="AD31" s="147"/>
      <c r="AE31" s="147"/>
      <c r="AF31" s="149"/>
      <c r="AG31" s="150"/>
      <c r="AH31" s="147"/>
      <c r="AI31" s="147"/>
      <c r="AJ31" s="147"/>
      <c r="AK31" s="149"/>
      <c r="AL31" s="150"/>
      <c r="AM31" s="147"/>
      <c r="AN31" s="147"/>
      <c r="AO31" s="147"/>
      <c r="AP31" s="149"/>
      <c r="AQ31" s="150"/>
      <c r="AR31" s="147"/>
      <c r="AS31" s="147"/>
      <c r="AT31" s="147"/>
      <c r="AU31" s="148"/>
      <c r="AV31" s="149"/>
      <c r="AW31" s="150"/>
      <c r="AX31" s="147"/>
      <c r="AY31" s="147"/>
      <c r="AZ31" s="147"/>
      <c r="BA31" s="149"/>
      <c r="BB31" s="150"/>
      <c r="BC31" s="147"/>
      <c r="BD31" s="152"/>
      <c r="BE31" s="291" t="s">
        <v>87</v>
      </c>
      <c r="BF31" s="153"/>
      <c r="BG31" s="151"/>
      <c r="BH31" s="152"/>
      <c r="BI31" s="152"/>
      <c r="BJ31" s="152"/>
      <c r="BK31" s="297" t="s">
        <v>87</v>
      </c>
      <c r="BL31" s="153"/>
      <c r="BM31" s="151"/>
      <c r="BN31" s="152"/>
      <c r="BO31" s="152"/>
      <c r="BP31" s="152"/>
      <c r="BQ31" s="149"/>
      <c r="BR31" s="150"/>
      <c r="BS31" s="147"/>
      <c r="BT31" s="147"/>
      <c r="BU31" s="147"/>
      <c r="BV31" s="154"/>
      <c r="BW31" s="137"/>
      <c r="BX31" s="137"/>
      <c r="BY31" s="137"/>
      <c r="BZ31" s="137"/>
      <c r="CA31" s="137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</row>
    <row r="32" spans="1:210" s="37" customFormat="1" ht="13.5" customHeight="1">
      <c r="A32" s="128"/>
      <c r="B32" s="138"/>
      <c r="C32" s="164" t="s">
        <v>24</v>
      </c>
      <c r="D32" s="140" t="s">
        <v>66</v>
      </c>
      <c r="E32" s="140" t="s">
        <v>10</v>
      </c>
      <c r="F32" s="155"/>
      <c r="G32" s="165">
        <f>1882*1.025</f>
        <v>1929.0499999999997</v>
      </c>
      <c r="H32" s="143">
        <f t="shared" si="0"/>
        <v>2</v>
      </c>
      <c r="I32" s="315">
        <f t="shared" si="1"/>
        <v>3858.0999999999995</v>
      </c>
      <c r="J32" s="168"/>
      <c r="K32" s="169"/>
      <c r="L32" s="170"/>
      <c r="M32" s="159"/>
      <c r="N32" s="159"/>
      <c r="O32" s="159"/>
      <c r="P32" s="156"/>
      <c r="Q32" s="157"/>
      <c r="R32" s="158"/>
      <c r="S32" s="159"/>
      <c r="T32" s="159"/>
      <c r="U32" s="159"/>
      <c r="V32" s="157"/>
      <c r="W32" s="158"/>
      <c r="X32" s="160"/>
      <c r="Y32" s="160"/>
      <c r="Z32" s="160"/>
      <c r="AA32" s="171"/>
      <c r="AB32" s="172"/>
      <c r="AC32" s="160"/>
      <c r="AD32" s="160"/>
      <c r="AE32" s="296" t="s">
        <v>87</v>
      </c>
      <c r="AF32" s="171"/>
      <c r="AG32" s="172"/>
      <c r="AH32" s="160"/>
      <c r="AI32" s="160"/>
      <c r="AJ32" s="160"/>
      <c r="AK32" s="157"/>
      <c r="AL32" s="158"/>
      <c r="AM32" s="159"/>
      <c r="AN32" s="159"/>
      <c r="AO32" s="159"/>
      <c r="AP32" s="157"/>
      <c r="AQ32" s="158"/>
      <c r="AR32" s="159"/>
      <c r="AS32" s="159"/>
      <c r="AT32" s="159"/>
      <c r="AU32" s="156"/>
      <c r="AV32" s="157"/>
      <c r="AW32" s="158"/>
      <c r="AX32" s="159"/>
      <c r="AY32" s="159"/>
      <c r="AZ32" s="159"/>
      <c r="BA32" s="157"/>
      <c r="BB32" s="158"/>
      <c r="BC32" s="159"/>
      <c r="BD32" s="160"/>
      <c r="BE32" s="160"/>
      <c r="BF32" s="171"/>
      <c r="BG32" s="172"/>
      <c r="BH32" s="160"/>
      <c r="BI32" s="160"/>
      <c r="BJ32" s="296" t="s">
        <v>87</v>
      </c>
      <c r="BK32" s="173"/>
      <c r="BL32" s="171"/>
      <c r="BM32" s="172"/>
      <c r="BN32" s="160"/>
      <c r="BO32" s="160"/>
      <c r="BP32" s="160"/>
      <c r="BQ32" s="157"/>
      <c r="BR32" s="158"/>
      <c r="BS32" s="159"/>
      <c r="BT32" s="159"/>
      <c r="BU32" s="159"/>
      <c r="BV32" s="174"/>
      <c r="BW32" s="137"/>
      <c r="BX32" s="137"/>
      <c r="BY32" s="137"/>
      <c r="BZ32" s="137"/>
      <c r="CA32" s="137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</row>
    <row r="33" spans="1:210" s="37" customFormat="1" ht="13.5" customHeight="1">
      <c r="A33" s="128"/>
      <c r="B33" s="138"/>
      <c r="C33" s="164" t="s">
        <v>2</v>
      </c>
      <c r="D33" s="140" t="s">
        <v>66</v>
      </c>
      <c r="E33" s="166" t="s">
        <v>9</v>
      </c>
      <c r="F33" s="175"/>
      <c r="G33" s="165">
        <f>3700*1.025</f>
        <v>3792.4999999999995</v>
      </c>
      <c r="H33" s="143">
        <f t="shared" si="0"/>
        <v>4</v>
      </c>
      <c r="I33" s="315">
        <f t="shared" si="1"/>
        <v>15169.999999999998</v>
      </c>
      <c r="J33" s="168"/>
      <c r="K33" s="169"/>
      <c r="L33" s="170"/>
      <c r="M33" s="159"/>
      <c r="N33" s="159"/>
      <c r="O33" s="159"/>
      <c r="P33" s="156"/>
      <c r="Q33" s="157"/>
      <c r="R33" s="158"/>
      <c r="S33" s="159"/>
      <c r="T33" s="159"/>
      <c r="U33" s="159"/>
      <c r="V33" s="157"/>
      <c r="W33" s="345" t="s">
        <v>87</v>
      </c>
      <c r="X33" s="160"/>
      <c r="Y33" s="160"/>
      <c r="Z33" s="160"/>
      <c r="AA33" s="171"/>
      <c r="AB33" s="172"/>
      <c r="AC33" s="160"/>
      <c r="AD33" s="160"/>
      <c r="AE33" s="160"/>
      <c r="AF33" s="171"/>
      <c r="AG33" s="365" t="s">
        <v>87</v>
      </c>
      <c r="AH33" s="160"/>
      <c r="AI33" s="160"/>
      <c r="AJ33" s="160"/>
      <c r="AK33" s="364"/>
      <c r="AL33" s="158"/>
      <c r="AM33" s="159"/>
      <c r="AN33" s="159"/>
      <c r="AO33" s="159"/>
      <c r="AP33" s="157"/>
      <c r="AQ33" s="158"/>
      <c r="AR33" s="159"/>
      <c r="AS33" s="159"/>
      <c r="AT33" s="159"/>
      <c r="AU33" s="156"/>
      <c r="AV33" s="295" t="s">
        <v>87</v>
      </c>
      <c r="AW33" s="158"/>
      <c r="AX33" s="159"/>
      <c r="AY33" s="159"/>
      <c r="AZ33" s="159"/>
      <c r="BA33" s="157"/>
      <c r="BB33" s="158"/>
      <c r="BC33" s="159"/>
      <c r="BD33" s="160"/>
      <c r="BE33" s="296" t="s">
        <v>87</v>
      </c>
      <c r="BF33" s="171"/>
      <c r="BG33" s="172"/>
      <c r="BH33" s="277"/>
      <c r="BI33" s="278"/>
      <c r="BJ33" s="160"/>
      <c r="BK33" s="173"/>
      <c r="BL33" s="171"/>
      <c r="BM33" s="172"/>
      <c r="BN33" s="160"/>
      <c r="BO33" s="160"/>
      <c r="BP33" s="160"/>
      <c r="BQ33" s="157"/>
      <c r="BR33" s="158"/>
      <c r="BS33" s="159"/>
      <c r="BT33" s="159"/>
      <c r="BU33" s="159"/>
      <c r="BV33" s="174"/>
      <c r="BW33" s="137"/>
      <c r="BX33" s="137"/>
      <c r="BY33" s="137"/>
      <c r="BZ33" s="137"/>
      <c r="CA33" s="137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</row>
    <row r="34" spans="1:210" s="37" customFormat="1" ht="13.5" customHeight="1" hidden="1">
      <c r="A34" s="128"/>
      <c r="B34" s="138"/>
      <c r="C34" s="164" t="s">
        <v>18</v>
      </c>
      <c r="D34" s="140" t="s">
        <v>69</v>
      </c>
      <c r="E34" s="166" t="s">
        <v>9</v>
      </c>
      <c r="F34" s="175"/>
      <c r="G34" s="165">
        <v>850</v>
      </c>
      <c r="H34" s="143">
        <f t="shared" si="0"/>
        <v>0</v>
      </c>
      <c r="I34" s="315">
        <f t="shared" si="1"/>
        <v>0</v>
      </c>
      <c r="J34" s="168"/>
      <c r="K34" s="169"/>
      <c r="L34" s="170"/>
      <c r="M34" s="159"/>
      <c r="N34" s="159"/>
      <c r="O34" s="159"/>
      <c r="P34" s="156"/>
      <c r="Q34" s="157"/>
      <c r="R34" s="158"/>
      <c r="S34" s="159"/>
      <c r="T34" s="159"/>
      <c r="U34" s="159"/>
      <c r="V34" s="157"/>
      <c r="W34" s="158"/>
      <c r="X34" s="160"/>
      <c r="Y34" s="160"/>
      <c r="Z34" s="160"/>
      <c r="AA34" s="171"/>
      <c r="AB34" s="172"/>
      <c r="AC34" s="160"/>
      <c r="AD34" s="160"/>
      <c r="AE34" s="160"/>
      <c r="AF34" s="171"/>
      <c r="AG34" s="172"/>
      <c r="AH34" s="160"/>
      <c r="AI34" s="160"/>
      <c r="AJ34" s="160"/>
      <c r="AK34" s="157"/>
      <c r="AL34" s="158"/>
      <c r="AM34" s="159"/>
      <c r="AN34" s="159"/>
      <c r="AO34" s="159"/>
      <c r="AP34" s="157"/>
      <c r="AQ34" s="158"/>
      <c r="AR34" s="159"/>
      <c r="AS34" s="159"/>
      <c r="AT34" s="159"/>
      <c r="AU34" s="156"/>
      <c r="AV34" s="157"/>
      <c r="AW34" s="158"/>
      <c r="AX34" s="159"/>
      <c r="AY34" s="159"/>
      <c r="AZ34" s="159"/>
      <c r="BA34" s="157"/>
      <c r="BB34" s="158"/>
      <c r="BC34" s="159"/>
      <c r="BD34" s="160"/>
      <c r="BE34" s="160"/>
      <c r="BF34" s="171"/>
      <c r="BG34" s="172"/>
      <c r="BH34" s="160"/>
      <c r="BI34" s="160"/>
      <c r="BJ34" s="160"/>
      <c r="BK34" s="173"/>
      <c r="BL34" s="171"/>
      <c r="BM34" s="172"/>
      <c r="BN34" s="160"/>
      <c r="BO34" s="160"/>
      <c r="BP34" s="160"/>
      <c r="BQ34" s="157"/>
      <c r="BR34" s="158"/>
      <c r="BS34" s="159"/>
      <c r="BT34" s="159"/>
      <c r="BU34" s="159"/>
      <c r="BV34" s="174"/>
      <c r="BW34" s="137"/>
      <c r="BX34" s="137"/>
      <c r="BY34" s="137"/>
      <c r="BZ34" s="137"/>
      <c r="CA34" s="137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</row>
    <row r="35" spans="1:210" s="37" customFormat="1" ht="13.5" customHeight="1">
      <c r="A35" s="128"/>
      <c r="B35" s="138"/>
      <c r="C35" s="253" t="s">
        <v>25</v>
      </c>
      <c r="D35" s="198" t="s">
        <v>66</v>
      </c>
      <c r="E35" s="198" t="s">
        <v>26</v>
      </c>
      <c r="F35" s="260"/>
      <c r="G35" s="254">
        <f>4200*1.025</f>
        <v>4305</v>
      </c>
      <c r="H35" s="255">
        <f t="shared" si="0"/>
        <v>4</v>
      </c>
      <c r="I35" s="313">
        <f>H35*G35</f>
        <v>17220</v>
      </c>
      <c r="J35" s="161"/>
      <c r="K35" s="162"/>
      <c r="L35" s="332"/>
      <c r="M35" s="329"/>
      <c r="N35" s="329"/>
      <c r="O35" s="329"/>
      <c r="P35" s="333"/>
      <c r="Q35" s="331"/>
      <c r="R35" s="332"/>
      <c r="S35" s="329"/>
      <c r="T35" s="329"/>
      <c r="U35" s="330"/>
      <c r="V35" s="331"/>
      <c r="W35" s="360" t="s">
        <v>87</v>
      </c>
      <c r="X35" s="333"/>
      <c r="Y35" s="329"/>
      <c r="Z35" s="330"/>
      <c r="AA35" s="331"/>
      <c r="AB35" s="332"/>
      <c r="AC35" s="329"/>
      <c r="AD35" s="199"/>
      <c r="AE35" s="329"/>
      <c r="AF35" s="331"/>
      <c r="AG35" s="332"/>
      <c r="AH35" s="329"/>
      <c r="AI35" s="329"/>
      <c r="AJ35" s="329"/>
      <c r="AK35" s="334" t="s">
        <v>87</v>
      </c>
      <c r="AL35" s="332"/>
      <c r="AM35" s="329"/>
      <c r="AN35" s="329"/>
      <c r="AO35" s="329"/>
      <c r="AP35" s="335"/>
      <c r="AQ35" s="332"/>
      <c r="AR35" s="329"/>
      <c r="AS35" s="329"/>
      <c r="AT35" s="329"/>
      <c r="AU35" s="333"/>
      <c r="AV35" s="331"/>
      <c r="AW35" s="332"/>
      <c r="AX35" s="329"/>
      <c r="AY35" s="329"/>
      <c r="AZ35" s="329"/>
      <c r="BA35" s="335"/>
      <c r="BB35" s="330"/>
      <c r="BC35" s="329"/>
      <c r="BD35" s="329"/>
      <c r="BE35" s="329"/>
      <c r="BF35" s="336" t="s">
        <v>87</v>
      </c>
      <c r="BG35" s="332"/>
      <c r="BH35" s="329"/>
      <c r="BI35" s="329"/>
      <c r="BJ35" s="329"/>
      <c r="BK35" s="333"/>
      <c r="BL35" s="331"/>
      <c r="BM35" s="332"/>
      <c r="BN35" s="329"/>
      <c r="BO35" s="329"/>
      <c r="BP35" s="329"/>
      <c r="BQ35" s="331"/>
      <c r="BR35" s="343" t="s">
        <v>87</v>
      </c>
      <c r="BS35" s="329"/>
      <c r="BT35" s="329"/>
      <c r="BU35" s="329"/>
      <c r="BV35" s="337"/>
      <c r="BW35" s="137"/>
      <c r="BX35" s="137"/>
      <c r="BY35" s="137"/>
      <c r="BZ35" s="137"/>
      <c r="CA35" s="137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</row>
    <row r="36" spans="1:210" s="6" customFormat="1" ht="13.5" customHeight="1">
      <c r="A36" s="128"/>
      <c r="B36" s="138"/>
      <c r="C36" s="262" t="s">
        <v>8</v>
      </c>
      <c r="D36" s="256"/>
      <c r="E36" s="256"/>
      <c r="F36" s="263"/>
      <c r="G36" s="258"/>
      <c r="H36" s="259"/>
      <c r="I36" s="314"/>
      <c r="J36" s="248"/>
      <c r="K36" s="249"/>
      <c r="L36" s="348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50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</row>
    <row r="37" spans="1:210" s="6" customFormat="1" ht="13.5" customHeight="1">
      <c r="A37" s="128"/>
      <c r="B37" s="138"/>
      <c r="C37" s="164" t="s">
        <v>4</v>
      </c>
      <c r="D37" s="166" t="s">
        <v>66</v>
      </c>
      <c r="E37" s="166" t="s">
        <v>3</v>
      </c>
      <c r="F37" s="188"/>
      <c r="G37" s="261">
        <f>21500*1.025</f>
        <v>22037.499999999996</v>
      </c>
      <c r="H37" s="167">
        <f>COUNTA(L37:BV37)</f>
        <v>3</v>
      </c>
      <c r="I37" s="315">
        <f>H37*G37</f>
        <v>66112.49999999999</v>
      </c>
      <c r="J37" s="161"/>
      <c r="K37" s="162"/>
      <c r="L37" s="192"/>
      <c r="M37" s="190"/>
      <c r="N37" s="190"/>
      <c r="O37" s="190"/>
      <c r="P37" s="208"/>
      <c r="Q37" s="207"/>
      <c r="R37" s="192"/>
      <c r="S37" s="190"/>
      <c r="T37" s="190"/>
      <c r="U37" s="190"/>
      <c r="V37" s="207"/>
      <c r="W37" s="192"/>
      <c r="X37" s="361" t="s">
        <v>87</v>
      </c>
      <c r="Y37" s="159"/>
      <c r="Z37" s="345" t="s">
        <v>87</v>
      </c>
      <c r="AA37" s="157"/>
      <c r="AB37" s="346"/>
      <c r="AC37" s="160"/>
      <c r="AD37" s="159"/>
      <c r="AE37" s="159"/>
      <c r="AF37" s="157"/>
      <c r="AG37" s="346"/>
      <c r="AH37" s="160"/>
      <c r="AI37" s="159"/>
      <c r="AJ37" s="159"/>
      <c r="AK37" s="347"/>
      <c r="AL37" s="346"/>
      <c r="AM37" s="159"/>
      <c r="AN37" s="159"/>
      <c r="AO37" s="159"/>
      <c r="AP37" s="191"/>
      <c r="AQ37" s="192"/>
      <c r="AR37" s="190"/>
      <c r="AS37" s="190"/>
      <c r="AT37" s="190"/>
      <c r="AU37" s="208"/>
      <c r="AV37" s="207"/>
      <c r="AW37" s="192"/>
      <c r="AX37" s="190"/>
      <c r="AY37" s="190"/>
      <c r="AZ37" s="190"/>
      <c r="BA37" s="191"/>
      <c r="BB37" s="193"/>
      <c r="BC37" s="159"/>
      <c r="BD37" s="159"/>
      <c r="BE37" s="321" t="s">
        <v>87</v>
      </c>
      <c r="BF37" s="157"/>
      <c r="BG37" s="346"/>
      <c r="BH37" s="159"/>
      <c r="BI37" s="159"/>
      <c r="BJ37" s="159"/>
      <c r="BK37" s="156"/>
      <c r="BL37" s="157"/>
      <c r="BM37" s="346"/>
      <c r="BN37" s="159"/>
      <c r="BO37" s="159"/>
      <c r="BP37" s="159"/>
      <c r="BQ37" s="157"/>
      <c r="BR37" s="158"/>
      <c r="BS37" s="159"/>
      <c r="BT37" s="159"/>
      <c r="BU37" s="190"/>
      <c r="BV37" s="209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</row>
    <row r="38" spans="1:210" s="6" customFormat="1" ht="13.5" customHeight="1">
      <c r="A38" s="128"/>
      <c r="B38" s="138"/>
      <c r="C38" s="139" t="s">
        <v>16</v>
      </c>
      <c r="D38" s="140" t="s">
        <v>70</v>
      </c>
      <c r="E38" s="140" t="s">
        <v>10</v>
      </c>
      <c r="F38" s="177"/>
      <c r="G38" s="189">
        <f>3400*1.025</f>
        <v>3484.9999999999995</v>
      </c>
      <c r="H38" s="143">
        <f>COUNTA(L38:BV38)</f>
        <v>2</v>
      </c>
      <c r="I38" s="316">
        <f>H38*G38</f>
        <v>6969.999999999999</v>
      </c>
      <c r="J38" s="161"/>
      <c r="K38" s="162"/>
      <c r="L38" s="185"/>
      <c r="M38" s="179"/>
      <c r="N38" s="179"/>
      <c r="O38" s="179"/>
      <c r="P38" s="183"/>
      <c r="Q38" s="184"/>
      <c r="R38" s="182"/>
      <c r="S38" s="179"/>
      <c r="T38" s="179"/>
      <c r="U38" s="179"/>
      <c r="V38" s="184"/>
      <c r="W38" s="182"/>
      <c r="X38" s="148"/>
      <c r="Y38" s="179"/>
      <c r="Z38" s="294" t="s">
        <v>87</v>
      </c>
      <c r="AA38" s="184"/>
      <c r="AB38" s="182"/>
      <c r="AC38" s="179"/>
      <c r="AD38" s="179"/>
      <c r="AE38" s="179"/>
      <c r="AF38" s="184"/>
      <c r="AG38" s="182"/>
      <c r="AH38" s="147"/>
      <c r="AI38" s="179"/>
      <c r="AJ38" s="179"/>
      <c r="AK38" s="186"/>
      <c r="AL38" s="182"/>
      <c r="AM38" s="179"/>
      <c r="AN38" s="179"/>
      <c r="AO38" s="179"/>
      <c r="AP38" s="186"/>
      <c r="AQ38" s="182"/>
      <c r="AR38" s="179"/>
      <c r="AS38" s="179"/>
      <c r="AT38" s="179"/>
      <c r="AU38" s="183"/>
      <c r="AV38" s="184"/>
      <c r="AW38" s="182"/>
      <c r="AX38" s="179"/>
      <c r="AY38" s="179"/>
      <c r="AZ38" s="179"/>
      <c r="BA38" s="186"/>
      <c r="BB38" s="185"/>
      <c r="BC38" s="147"/>
      <c r="BD38" s="147"/>
      <c r="BE38" s="292" t="s">
        <v>87</v>
      </c>
      <c r="BF38" s="149"/>
      <c r="BG38" s="178"/>
      <c r="BH38" s="147"/>
      <c r="BI38" s="147"/>
      <c r="BJ38" s="147"/>
      <c r="BK38" s="148"/>
      <c r="BL38" s="149"/>
      <c r="BM38" s="178"/>
      <c r="BN38" s="147"/>
      <c r="BO38" s="147"/>
      <c r="BP38" s="147"/>
      <c r="BQ38" s="149"/>
      <c r="BR38" s="150"/>
      <c r="BS38" s="147"/>
      <c r="BT38" s="147"/>
      <c r="BU38" s="179"/>
      <c r="BV38" s="187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</row>
    <row r="39" spans="1:210" s="6" customFormat="1" ht="13.5" customHeight="1">
      <c r="A39" s="128"/>
      <c r="B39" s="138"/>
      <c r="C39" s="139" t="s">
        <v>102</v>
      </c>
      <c r="D39" s="140" t="s">
        <v>103</v>
      </c>
      <c r="E39" s="140" t="s">
        <v>3</v>
      </c>
      <c r="F39" s="177"/>
      <c r="G39" s="362">
        <v>24423</v>
      </c>
      <c r="H39" s="143">
        <f>COUNTA(L39:BV39)</f>
        <v>1</v>
      </c>
      <c r="I39" s="316">
        <f>H39*G39</f>
        <v>24423</v>
      </c>
      <c r="J39" s="161"/>
      <c r="K39" s="162"/>
      <c r="L39" s="185"/>
      <c r="M39" s="179"/>
      <c r="N39" s="179"/>
      <c r="O39" s="179"/>
      <c r="P39" s="183"/>
      <c r="Q39" s="184"/>
      <c r="R39" s="182"/>
      <c r="S39" s="179"/>
      <c r="T39" s="179"/>
      <c r="U39" s="179"/>
      <c r="V39" s="184"/>
      <c r="W39" s="182"/>
      <c r="X39" s="148"/>
      <c r="Y39" s="179"/>
      <c r="Z39" s="294" t="s">
        <v>87</v>
      </c>
      <c r="AA39" s="184"/>
      <c r="AB39" s="182"/>
      <c r="AC39" s="183"/>
      <c r="AD39" s="179"/>
      <c r="AE39" s="179"/>
      <c r="AF39" s="186"/>
      <c r="AG39" s="182"/>
      <c r="AH39" s="147"/>
      <c r="AI39" s="183"/>
      <c r="AJ39" s="179"/>
      <c r="AK39" s="186"/>
      <c r="AL39" s="182"/>
      <c r="AM39" s="179"/>
      <c r="AN39" s="179"/>
      <c r="AO39" s="185"/>
      <c r="AP39" s="186"/>
      <c r="AQ39" s="182"/>
      <c r="AR39" s="179"/>
      <c r="AS39" s="179"/>
      <c r="AT39" s="179"/>
      <c r="AU39" s="183"/>
      <c r="AV39" s="184"/>
      <c r="AW39" s="182"/>
      <c r="AX39" s="179"/>
      <c r="AY39" s="179"/>
      <c r="AZ39" s="179"/>
      <c r="BA39" s="186"/>
      <c r="BB39" s="185"/>
      <c r="BC39" s="147"/>
      <c r="BD39" s="147"/>
      <c r="BE39" s="147"/>
      <c r="BF39" s="149"/>
      <c r="BG39" s="178"/>
      <c r="BH39" s="147"/>
      <c r="BI39" s="147"/>
      <c r="BJ39" s="147"/>
      <c r="BK39" s="148"/>
      <c r="BL39" s="149"/>
      <c r="BM39" s="178"/>
      <c r="BN39" s="147"/>
      <c r="BO39" s="147"/>
      <c r="BP39" s="147"/>
      <c r="BQ39" s="149"/>
      <c r="BR39" s="150"/>
      <c r="BS39" s="147"/>
      <c r="BT39" s="147"/>
      <c r="BU39" s="179"/>
      <c r="BV39" s="187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</row>
    <row r="40" spans="1:210" s="6" customFormat="1" ht="13.5" customHeight="1">
      <c r="A40" s="128"/>
      <c r="B40" s="138"/>
      <c r="C40" s="139" t="s">
        <v>91</v>
      </c>
      <c r="D40" s="140" t="str">
        <f>+D37</f>
        <v>1/3 S. 4c</v>
      </c>
      <c r="E40" s="140" t="str">
        <f>+E37</f>
        <v>wöchentlich</v>
      </c>
      <c r="F40" s="177"/>
      <c r="G40" s="189">
        <f>17960*1.025</f>
        <v>18409</v>
      </c>
      <c r="H40" s="143">
        <f>COUNTA(L40:BV40)</f>
        <v>3</v>
      </c>
      <c r="I40" s="316">
        <f>H40*G40</f>
        <v>55227</v>
      </c>
      <c r="J40" s="161"/>
      <c r="K40" s="162"/>
      <c r="L40" s="185"/>
      <c r="M40" s="179"/>
      <c r="N40" s="179"/>
      <c r="O40" s="179"/>
      <c r="P40" s="183"/>
      <c r="Q40" s="184"/>
      <c r="R40" s="182"/>
      <c r="S40" s="179"/>
      <c r="T40" s="179"/>
      <c r="U40" s="179"/>
      <c r="V40" s="149"/>
      <c r="W40" s="178"/>
      <c r="X40" s="322" t="s">
        <v>87</v>
      </c>
      <c r="Y40" s="147"/>
      <c r="Z40" s="294" t="s">
        <v>87</v>
      </c>
      <c r="AA40" s="149"/>
      <c r="AB40" s="178"/>
      <c r="AC40" s="148"/>
      <c r="AD40" s="147"/>
      <c r="AE40" s="147"/>
      <c r="AF40" s="180"/>
      <c r="AG40" s="178"/>
      <c r="AH40" s="147"/>
      <c r="AI40" s="148"/>
      <c r="AJ40" s="147"/>
      <c r="AK40" s="180"/>
      <c r="AL40" s="178"/>
      <c r="AM40" s="147"/>
      <c r="AN40" s="147"/>
      <c r="AO40" s="150"/>
      <c r="AP40" s="180"/>
      <c r="AQ40" s="178"/>
      <c r="AR40" s="179"/>
      <c r="AS40" s="179"/>
      <c r="AT40" s="179"/>
      <c r="AU40" s="183"/>
      <c r="AV40" s="184"/>
      <c r="AW40" s="182"/>
      <c r="AX40" s="179"/>
      <c r="AY40" s="179"/>
      <c r="AZ40" s="179"/>
      <c r="BA40" s="186"/>
      <c r="BB40" s="185"/>
      <c r="BC40" s="147"/>
      <c r="BD40" s="147"/>
      <c r="BE40" s="292" t="s">
        <v>87</v>
      </c>
      <c r="BF40" s="149"/>
      <c r="BG40" s="178"/>
      <c r="BH40" s="147"/>
      <c r="BI40" s="147"/>
      <c r="BJ40" s="147"/>
      <c r="BK40" s="148"/>
      <c r="BL40" s="149"/>
      <c r="BM40" s="178"/>
      <c r="BN40" s="147"/>
      <c r="BO40" s="147"/>
      <c r="BP40" s="147"/>
      <c r="BQ40" s="149"/>
      <c r="BR40" s="150"/>
      <c r="BS40" s="147"/>
      <c r="BT40" s="147"/>
      <c r="BU40" s="179"/>
      <c r="BV40" s="187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</row>
    <row r="41" spans="1:210" s="6" customFormat="1" ht="13.5" customHeight="1" hidden="1">
      <c r="A41" s="128"/>
      <c r="B41" s="138"/>
      <c r="C41" s="239" t="s">
        <v>17</v>
      </c>
      <c r="D41" s="238" t="s">
        <v>22</v>
      </c>
      <c r="E41" s="238" t="s">
        <v>10</v>
      </c>
      <c r="F41" s="264"/>
      <c r="G41" s="267">
        <f>3285*1.03</f>
        <v>3383.55</v>
      </c>
      <c r="H41" s="176">
        <f>COUNTA(L41:BV41)</f>
        <v>0</v>
      </c>
      <c r="I41" s="312">
        <f>H41*G41</f>
        <v>0</v>
      </c>
      <c r="J41" s="268"/>
      <c r="K41" s="269"/>
      <c r="L41" s="123"/>
      <c r="M41" s="199"/>
      <c r="N41" s="199"/>
      <c r="O41" s="199"/>
      <c r="P41" s="204"/>
      <c r="Q41" s="202"/>
      <c r="R41" s="201"/>
      <c r="S41" s="199"/>
      <c r="T41" s="199"/>
      <c r="U41" s="199"/>
      <c r="V41" s="202"/>
      <c r="W41" s="201"/>
      <c r="X41" s="328"/>
      <c r="Y41" s="329"/>
      <c r="Z41" s="330"/>
      <c r="AA41" s="202"/>
      <c r="AB41" s="201"/>
      <c r="AC41" s="204"/>
      <c r="AD41" s="199"/>
      <c r="AE41" s="199"/>
      <c r="AF41" s="200"/>
      <c r="AG41" s="201"/>
      <c r="AH41" s="329"/>
      <c r="AI41" s="328"/>
      <c r="AJ41" s="199"/>
      <c r="AK41" s="200"/>
      <c r="AL41" s="201"/>
      <c r="AM41" s="199"/>
      <c r="AN41" s="199"/>
      <c r="AO41" s="203"/>
      <c r="AP41" s="200"/>
      <c r="AQ41" s="201"/>
      <c r="AR41" s="199"/>
      <c r="AS41" s="199"/>
      <c r="AT41" s="199"/>
      <c r="AU41" s="204"/>
      <c r="AV41" s="202"/>
      <c r="AW41" s="201"/>
      <c r="AX41" s="199"/>
      <c r="AY41" s="199"/>
      <c r="AZ41" s="199"/>
      <c r="BA41" s="200"/>
      <c r="BB41" s="203"/>
      <c r="BC41" s="199"/>
      <c r="BD41" s="199"/>
      <c r="BE41" s="199"/>
      <c r="BF41" s="331"/>
      <c r="BG41" s="201"/>
      <c r="BH41" s="199"/>
      <c r="BI41" s="199"/>
      <c r="BJ41" s="329"/>
      <c r="BK41" s="204"/>
      <c r="BL41" s="202"/>
      <c r="BM41" s="201"/>
      <c r="BN41" s="199"/>
      <c r="BO41" s="199"/>
      <c r="BP41" s="199"/>
      <c r="BQ41" s="202"/>
      <c r="BR41" s="203"/>
      <c r="BS41" s="199"/>
      <c r="BT41" s="199"/>
      <c r="BU41" s="199"/>
      <c r="BV41" s="205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</row>
    <row r="42" spans="1:210" s="37" customFormat="1" ht="13.5" customHeight="1">
      <c r="A42" s="128"/>
      <c r="B42" s="138"/>
      <c r="C42" s="262" t="s">
        <v>14</v>
      </c>
      <c r="D42" s="256"/>
      <c r="E42" s="256"/>
      <c r="F42" s="263"/>
      <c r="G42" s="265"/>
      <c r="H42" s="259"/>
      <c r="I42" s="314"/>
      <c r="J42" s="248"/>
      <c r="K42" s="249"/>
      <c r="L42" s="348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50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</row>
    <row r="43" spans="1:210" s="37" customFormat="1" ht="13.5" customHeight="1">
      <c r="A43" s="128"/>
      <c r="B43" s="138"/>
      <c r="C43" s="164" t="s">
        <v>71</v>
      </c>
      <c r="D43" s="166" t="s">
        <v>66</v>
      </c>
      <c r="E43" s="166" t="s">
        <v>20</v>
      </c>
      <c r="F43" s="188"/>
      <c r="G43" s="261">
        <f>16800*1.025</f>
        <v>17220</v>
      </c>
      <c r="H43" s="167">
        <f>COUNTA(L43:BV43)</f>
        <v>1</v>
      </c>
      <c r="I43" s="315">
        <f>H43*G43</f>
        <v>17220</v>
      </c>
      <c r="J43" s="161"/>
      <c r="K43" s="162"/>
      <c r="L43" s="192"/>
      <c r="M43" s="190"/>
      <c r="N43" s="190"/>
      <c r="O43" s="190"/>
      <c r="P43" s="208"/>
      <c r="Q43" s="207"/>
      <c r="R43" s="192"/>
      <c r="S43" s="190"/>
      <c r="T43" s="190"/>
      <c r="U43" s="190"/>
      <c r="V43" s="207"/>
      <c r="W43" s="192"/>
      <c r="X43" s="208"/>
      <c r="Y43" s="190"/>
      <c r="Z43" s="345" t="s">
        <v>87</v>
      </c>
      <c r="AA43" s="207"/>
      <c r="AB43" s="192"/>
      <c r="AC43" s="208"/>
      <c r="AD43" s="190"/>
      <c r="AE43" s="159"/>
      <c r="AF43" s="191"/>
      <c r="AG43" s="192"/>
      <c r="AH43" s="190"/>
      <c r="AI43" s="156"/>
      <c r="AJ43" s="190"/>
      <c r="AK43" s="191"/>
      <c r="AL43" s="192"/>
      <c r="AM43" s="190"/>
      <c r="AN43" s="159"/>
      <c r="AO43" s="193"/>
      <c r="AP43" s="191"/>
      <c r="AQ43" s="192"/>
      <c r="AR43" s="190"/>
      <c r="AS43" s="190"/>
      <c r="AT43" s="190"/>
      <c r="AU43" s="208"/>
      <c r="AV43" s="207"/>
      <c r="AW43" s="192"/>
      <c r="AX43" s="190"/>
      <c r="AY43" s="190"/>
      <c r="AZ43" s="190"/>
      <c r="BA43" s="191"/>
      <c r="BB43" s="193"/>
      <c r="BC43" s="190"/>
      <c r="BD43" s="190"/>
      <c r="BE43" s="159"/>
      <c r="BF43" s="207"/>
      <c r="BG43" s="192"/>
      <c r="BH43" s="190"/>
      <c r="BI43" s="190"/>
      <c r="BJ43" s="190"/>
      <c r="BK43" s="208"/>
      <c r="BL43" s="207"/>
      <c r="BM43" s="192"/>
      <c r="BN43" s="190"/>
      <c r="BO43" s="159"/>
      <c r="BP43" s="159"/>
      <c r="BQ43" s="207"/>
      <c r="BR43" s="193"/>
      <c r="BS43" s="190"/>
      <c r="BT43" s="190"/>
      <c r="BU43" s="190"/>
      <c r="BV43" s="209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</row>
    <row r="44" spans="1:210" s="6" customFormat="1" ht="13.5" customHeight="1">
      <c r="A44" s="128"/>
      <c r="B44" s="138"/>
      <c r="C44" s="139" t="s">
        <v>72</v>
      </c>
      <c r="D44" s="166" t="s">
        <v>66</v>
      </c>
      <c r="E44" s="166" t="s">
        <v>20</v>
      </c>
      <c r="F44" s="188"/>
      <c r="G44" s="189"/>
      <c r="H44" s="143">
        <f>COUNTA(L44:BV44)</f>
        <v>1</v>
      </c>
      <c r="I44" s="316">
        <f>H44*G44</f>
        <v>0</v>
      </c>
      <c r="J44" s="161"/>
      <c r="K44" s="162"/>
      <c r="L44" s="182"/>
      <c r="M44" s="179"/>
      <c r="N44" s="179"/>
      <c r="O44" s="179"/>
      <c r="P44" s="183"/>
      <c r="Q44" s="184"/>
      <c r="R44" s="182"/>
      <c r="S44" s="179"/>
      <c r="T44" s="179"/>
      <c r="U44" s="179"/>
      <c r="V44" s="184"/>
      <c r="W44" s="182"/>
      <c r="X44" s="179"/>
      <c r="Y44" s="292" t="s">
        <v>87</v>
      </c>
      <c r="Z44" s="179"/>
      <c r="AA44" s="184"/>
      <c r="AB44" s="182"/>
      <c r="AC44" s="147"/>
      <c r="AD44" s="147"/>
      <c r="AE44" s="179"/>
      <c r="AF44" s="184"/>
      <c r="AG44" s="182"/>
      <c r="AH44" s="147"/>
      <c r="AI44" s="147"/>
      <c r="AJ44" s="179"/>
      <c r="AK44" s="186"/>
      <c r="AL44" s="182"/>
      <c r="AM44" s="179"/>
      <c r="AN44" s="179"/>
      <c r="AO44" s="179"/>
      <c r="AP44" s="186"/>
      <c r="AQ44" s="182"/>
      <c r="AR44" s="179"/>
      <c r="AS44" s="179"/>
      <c r="AT44" s="179"/>
      <c r="AU44" s="183"/>
      <c r="AV44" s="184"/>
      <c r="AW44" s="182"/>
      <c r="AX44" s="179"/>
      <c r="AY44" s="179"/>
      <c r="AZ44" s="179"/>
      <c r="BA44" s="186"/>
      <c r="BB44" s="185"/>
      <c r="BC44" s="179"/>
      <c r="BD44" s="147"/>
      <c r="BE44" s="179"/>
      <c r="BF44" s="184"/>
      <c r="BG44" s="182"/>
      <c r="BH44" s="179"/>
      <c r="BI44" s="179"/>
      <c r="BJ44" s="179"/>
      <c r="BK44" s="183"/>
      <c r="BL44" s="184"/>
      <c r="BM44" s="182"/>
      <c r="BN44" s="179"/>
      <c r="BO44" s="147"/>
      <c r="BP44" s="147"/>
      <c r="BQ44" s="184"/>
      <c r="BR44" s="185"/>
      <c r="BS44" s="179"/>
      <c r="BT44" s="179"/>
      <c r="BU44" s="179"/>
      <c r="BV44" s="187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</row>
    <row r="45" spans="1:210" s="6" customFormat="1" ht="13.5" customHeight="1">
      <c r="A45" s="128"/>
      <c r="B45" s="138"/>
      <c r="C45" s="139" t="s">
        <v>78</v>
      </c>
      <c r="D45" s="140" t="s">
        <v>66</v>
      </c>
      <c r="E45" s="140" t="s">
        <v>20</v>
      </c>
      <c r="F45" s="177"/>
      <c r="G45" s="189">
        <f>7610*1.025</f>
        <v>7800.249999999999</v>
      </c>
      <c r="H45" s="143">
        <f>COUNTA(L45:BV45)</f>
        <v>1</v>
      </c>
      <c r="I45" s="316">
        <f>H45*G45</f>
        <v>7800.249999999999</v>
      </c>
      <c r="J45" s="161"/>
      <c r="K45" s="162"/>
      <c r="L45" s="182"/>
      <c r="M45" s="179"/>
      <c r="N45" s="179"/>
      <c r="O45" s="179"/>
      <c r="P45" s="183"/>
      <c r="Q45" s="184"/>
      <c r="R45" s="182"/>
      <c r="S45" s="179"/>
      <c r="T45" s="179"/>
      <c r="U45" s="179"/>
      <c r="V45" s="184"/>
      <c r="W45" s="182"/>
      <c r="X45" s="322" t="s">
        <v>87</v>
      </c>
      <c r="Y45" s="179"/>
      <c r="Z45" s="185"/>
      <c r="AA45" s="184"/>
      <c r="AB45" s="182"/>
      <c r="AC45" s="147"/>
      <c r="AD45" s="147"/>
      <c r="AE45" s="179"/>
      <c r="AF45" s="184"/>
      <c r="AG45" s="182"/>
      <c r="AH45" s="179"/>
      <c r="AI45" s="179"/>
      <c r="AJ45" s="179"/>
      <c r="AK45" s="186"/>
      <c r="AL45" s="182"/>
      <c r="AM45" s="152"/>
      <c r="AN45" s="179"/>
      <c r="AO45" s="179"/>
      <c r="AP45" s="186"/>
      <c r="AQ45" s="182"/>
      <c r="AR45" s="179"/>
      <c r="AS45" s="179"/>
      <c r="AT45" s="179"/>
      <c r="AU45" s="183"/>
      <c r="AV45" s="184"/>
      <c r="AW45" s="182"/>
      <c r="AX45" s="179"/>
      <c r="AY45" s="179"/>
      <c r="AZ45" s="179"/>
      <c r="BA45" s="186"/>
      <c r="BB45" s="185"/>
      <c r="BC45" s="179"/>
      <c r="BD45" s="179"/>
      <c r="BE45" s="179"/>
      <c r="BF45" s="184"/>
      <c r="BG45" s="182"/>
      <c r="BH45" s="147"/>
      <c r="BI45" s="147"/>
      <c r="BJ45" s="147"/>
      <c r="BK45" s="148"/>
      <c r="BL45" s="149"/>
      <c r="BM45" s="178"/>
      <c r="BN45" s="147"/>
      <c r="BO45" s="179"/>
      <c r="BP45" s="179"/>
      <c r="BQ45" s="184"/>
      <c r="BR45" s="185"/>
      <c r="BS45" s="179"/>
      <c r="BT45" s="179"/>
      <c r="BU45" s="179"/>
      <c r="BV45" s="187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</row>
    <row r="46" spans="1:210" s="6" customFormat="1" ht="13.5" customHeight="1">
      <c r="A46" s="128"/>
      <c r="B46" s="138"/>
      <c r="C46" s="139" t="s">
        <v>79</v>
      </c>
      <c r="D46" s="140" t="s">
        <v>66</v>
      </c>
      <c r="E46" s="140" t="s">
        <v>20</v>
      </c>
      <c r="F46" s="177"/>
      <c r="G46" s="189"/>
      <c r="H46" s="143">
        <f>COUNTA(L46:BV46)</f>
        <v>1</v>
      </c>
      <c r="I46" s="316">
        <f>H46*G46</f>
        <v>0</v>
      </c>
      <c r="J46" s="194"/>
      <c r="K46" s="195"/>
      <c r="L46" s="182"/>
      <c r="M46" s="179"/>
      <c r="N46" s="179"/>
      <c r="O46" s="179"/>
      <c r="P46" s="183"/>
      <c r="Q46" s="184"/>
      <c r="R46" s="182"/>
      <c r="S46" s="179"/>
      <c r="T46" s="179"/>
      <c r="U46" s="179"/>
      <c r="V46" s="184"/>
      <c r="W46" s="182"/>
      <c r="X46" s="183"/>
      <c r="Y46" s="292" t="s">
        <v>87</v>
      </c>
      <c r="Z46" s="185"/>
      <c r="AA46" s="184"/>
      <c r="AB46" s="182"/>
      <c r="AC46" s="179"/>
      <c r="AD46" s="179"/>
      <c r="AE46" s="179"/>
      <c r="AF46" s="184"/>
      <c r="AG46" s="182"/>
      <c r="AH46" s="147"/>
      <c r="AI46" s="147"/>
      <c r="AJ46" s="179"/>
      <c r="AK46" s="186"/>
      <c r="AL46" s="182"/>
      <c r="AM46" s="179"/>
      <c r="AN46" s="179"/>
      <c r="AO46" s="179"/>
      <c r="AP46" s="186"/>
      <c r="AQ46" s="182"/>
      <c r="AR46" s="179"/>
      <c r="AS46" s="147"/>
      <c r="AT46" s="179"/>
      <c r="AU46" s="183"/>
      <c r="AV46" s="184"/>
      <c r="AW46" s="182"/>
      <c r="AX46" s="179"/>
      <c r="AY46" s="179"/>
      <c r="AZ46" s="179"/>
      <c r="BA46" s="186"/>
      <c r="BB46" s="185"/>
      <c r="BC46" s="179"/>
      <c r="BD46" s="179"/>
      <c r="BE46" s="179"/>
      <c r="BF46" s="184"/>
      <c r="BG46" s="182"/>
      <c r="BH46" s="147"/>
      <c r="BI46" s="147"/>
      <c r="BJ46" s="147"/>
      <c r="BK46" s="148"/>
      <c r="BL46" s="149"/>
      <c r="BM46" s="178"/>
      <c r="BN46" s="147"/>
      <c r="BO46" s="179"/>
      <c r="BP46" s="179"/>
      <c r="BQ46" s="184"/>
      <c r="BR46" s="185"/>
      <c r="BS46" s="179"/>
      <c r="BT46" s="179"/>
      <c r="BU46" s="179"/>
      <c r="BV46" s="187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</row>
    <row r="47" spans="1:74" s="138" customFormat="1" ht="13.5" customHeight="1" thickBot="1">
      <c r="A47" s="128"/>
      <c r="C47" s="214"/>
      <c r="D47" s="216"/>
      <c r="E47" s="216"/>
      <c r="F47" s="217"/>
      <c r="G47" s="218"/>
      <c r="H47" s="219">
        <f>SUM(H23:H46)</f>
        <v>49</v>
      </c>
      <c r="I47" s="317">
        <f>SUM(I23:I46)</f>
        <v>297271.85</v>
      </c>
      <c r="J47" s="220"/>
      <c r="K47" s="220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21"/>
    </row>
    <row r="48" spans="1:210" s="6" customFormat="1" ht="13.5" customHeight="1">
      <c r="A48" s="128"/>
      <c r="B48" s="138"/>
      <c r="C48" s="275" t="s">
        <v>84</v>
      </c>
      <c r="D48" s="276"/>
      <c r="E48" s="276"/>
      <c r="F48" s="276"/>
      <c r="G48" s="276"/>
      <c r="H48" s="298">
        <f>SUM(H49:H52)</f>
        <v>8</v>
      </c>
      <c r="I48" s="299">
        <f>SUM(I49:I52)</f>
        <v>32554</v>
      </c>
      <c r="J48" s="271"/>
      <c r="K48" s="272"/>
      <c r="L48" s="182"/>
      <c r="M48" s="179"/>
      <c r="N48" s="179"/>
      <c r="O48" s="179"/>
      <c r="P48" s="183"/>
      <c r="Q48" s="184"/>
      <c r="R48" s="182"/>
      <c r="S48" s="179"/>
      <c r="T48" s="179"/>
      <c r="U48" s="179"/>
      <c r="V48" s="184"/>
      <c r="W48" s="182"/>
      <c r="X48" s="183"/>
      <c r="Y48" s="179"/>
      <c r="Z48" s="185"/>
      <c r="AA48" s="184"/>
      <c r="AB48" s="182"/>
      <c r="AC48" s="179"/>
      <c r="AD48" s="179"/>
      <c r="AE48" s="179"/>
      <c r="AF48" s="184"/>
      <c r="AG48" s="182"/>
      <c r="AH48" s="179"/>
      <c r="AI48" s="147"/>
      <c r="AJ48" s="179"/>
      <c r="AK48" s="285"/>
      <c r="AL48" s="182"/>
      <c r="AM48" s="179"/>
      <c r="AN48" s="179"/>
      <c r="AO48" s="179"/>
      <c r="AP48" s="186"/>
      <c r="AQ48" s="182"/>
      <c r="AR48" s="179"/>
      <c r="AS48" s="147"/>
      <c r="AT48" s="179"/>
      <c r="AU48" s="183"/>
      <c r="AV48" s="285"/>
      <c r="AW48" s="182"/>
      <c r="AX48" s="179"/>
      <c r="AY48" s="179"/>
      <c r="AZ48" s="179"/>
      <c r="BA48" s="186"/>
      <c r="BB48" s="185"/>
      <c r="BC48" s="179"/>
      <c r="BD48" s="179"/>
      <c r="BE48" s="179"/>
      <c r="BF48" s="184"/>
      <c r="BG48" s="182"/>
      <c r="BH48" s="179"/>
      <c r="BI48" s="179"/>
      <c r="BJ48" s="179"/>
      <c r="BK48" s="183"/>
      <c r="BL48" s="184"/>
      <c r="BM48" s="182"/>
      <c r="BN48" s="179"/>
      <c r="BO48" s="179"/>
      <c r="BP48" s="179"/>
      <c r="BQ48" s="184"/>
      <c r="BR48" s="185"/>
      <c r="BS48" s="179"/>
      <c r="BT48" s="179"/>
      <c r="BU48" s="179"/>
      <c r="BV48" s="187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</row>
    <row r="49" spans="1:210" s="6" customFormat="1" ht="13.5" customHeight="1">
      <c r="A49" s="128"/>
      <c r="B49" s="138"/>
      <c r="C49" s="139" t="s">
        <v>93</v>
      </c>
      <c r="D49" s="140" t="s">
        <v>66</v>
      </c>
      <c r="E49" s="140" t="s">
        <v>96</v>
      </c>
      <c r="F49" s="177"/>
      <c r="G49" s="189">
        <f>4900*1.025</f>
        <v>5022.5</v>
      </c>
      <c r="H49" s="143">
        <f aca="true" t="shared" si="2" ref="H49:H59">COUNTA(L49:BV49)</f>
        <v>2</v>
      </c>
      <c r="I49" s="316">
        <f aca="true" t="shared" si="3" ref="I49:I59">H49*G49</f>
        <v>10045</v>
      </c>
      <c r="J49" s="161"/>
      <c r="K49" s="162"/>
      <c r="L49" s="182"/>
      <c r="M49" s="179"/>
      <c r="N49" s="179"/>
      <c r="O49" s="179"/>
      <c r="P49" s="183"/>
      <c r="Q49" s="184"/>
      <c r="R49" s="182"/>
      <c r="S49" s="179"/>
      <c r="T49" s="179"/>
      <c r="U49" s="179"/>
      <c r="V49" s="184"/>
      <c r="W49" s="182"/>
      <c r="X49" s="183"/>
      <c r="Y49" s="292" t="s">
        <v>87</v>
      </c>
      <c r="Z49" s="185"/>
      <c r="AA49" s="184"/>
      <c r="AB49" s="182"/>
      <c r="AC49" s="179"/>
      <c r="AD49" s="147"/>
      <c r="AE49" s="179"/>
      <c r="AF49" s="184"/>
      <c r="AG49" s="182"/>
      <c r="AH49" s="179"/>
      <c r="AI49" s="179"/>
      <c r="AJ49" s="179"/>
      <c r="AK49" s="184"/>
      <c r="AL49" s="182"/>
      <c r="AM49" s="179"/>
      <c r="AN49" s="179"/>
      <c r="AO49" s="179"/>
      <c r="AP49" s="186"/>
      <c r="AQ49" s="182"/>
      <c r="AR49" s="179"/>
      <c r="AS49" s="179"/>
      <c r="AT49" s="179"/>
      <c r="AU49" s="183"/>
      <c r="AV49" s="184"/>
      <c r="AW49" s="182"/>
      <c r="AX49" s="179"/>
      <c r="AY49" s="179"/>
      <c r="AZ49" s="179"/>
      <c r="BA49" s="186"/>
      <c r="BB49" s="185"/>
      <c r="BC49" s="179"/>
      <c r="BD49" s="292" t="s">
        <v>87</v>
      </c>
      <c r="BE49" s="179"/>
      <c r="BF49" s="184"/>
      <c r="BG49" s="182"/>
      <c r="BH49" s="179"/>
      <c r="BI49" s="179"/>
      <c r="BJ49" s="179"/>
      <c r="BK49" s="183"/>
      <c r="BL49" s="184"/>
      <c r="BM49" s="182"/>
      <c r="BN49" s="179"/>
      <c r="BO49" s="179"/>
      <c r="BP49" s="179"/>
      <c r="BQ49" s="184"/>
      <c r="BR49" s="185"/>
      <c r="BS49" s="179"/>
      <c r="BT49" s="179"/>
      <c r="BU49" s="179"/>
      <c r="BV49" s="187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</row>
    <row r="50" spans="1:210" s="6" customFormat="1" ht="13.5" customHeight="1">
      <c r="A50" s="128"/>
      <c r="B50" s="138"/>
      <c r="C50" s="139" t="s">
        <v>94</v>
      </c>
      <c r="D50" s="140" t="s">
        <v>66</v>
      </c>
      <c r="E50" s="140" t="s">
        <v>3</v>
      </c>
      <c r="F50" s="177"/>
      <c r="G50" s="189">
        <f>3100*1.025</f>
        <v>3177.4999999999995</v>
      </c>
      <c r="H50" s="143">
        <f t="shared" si="2"/>
        <v>2</v>
      </c>
      <c r="I50" s="316">
        <f t="shared" si="3"/>
        <v>6354.999999999999</v>
      </c>
      <c r="J50" s="196"/>
      <c r="K50" s="162"/>
      <c r="L50" s="182"/>
      <c r="M50" s="179"/>
      <c r="N50" s="179"/>
      <c r="O50" s="179"/>
      <c r="P50" s="183"/>
      <c r="Q50" s="184"/>
      <c r="R50" s="182"/>
      <c r="S50" s="179"/>
      <c r="T50" s="179"/>
      <c r="U50" s="179"/>
      <c r="V50" s="184"/>
      <c r="W50" s="182"/>
      <c r="X50" s="183"/>
      <c r="Y50" s="179"/>
      <c r="Z50" s="294" t="s">
        <v>87</v>
      </c>
      <c r="AA50" s="184"/>
      <c r="AB50" s="182"/>
      <c r="AC50" s="179"/>
      <c r="AD50" s="179"/>
      <c r="AE50" s="179"/>
      <c r="AF50" s="184"/>
      <c r="AG50" s="182"/>
      <c r="AH50" s="152"/>
      <c r="AI50" s="179"/>
      <c r="AJ50" s="179"/>
      <c r="AK50" s="184"/>
      <c r="AL50" s="182"/>
      <c r="AM50" s="179"/>
      <c r="AN50" s="179"/>
      <c r="AO50" s="179"/>
      <c r="AP50" s="186"/>
      <c r="AQ50" s="182"/>
      <c r="AR50" s="179"/>
      <c r="AS50" s="179"/>
      <c r="AT50" s="179"/>
      <c r="AU50" s="183"/>
      <c r="AV50" s="184"/>
      <c r="AW50" s="182"/>
      <c r="AX50" s="179"/>
      <c r="AY50" s="179"/>
      <c r="AZ50" s="179"/>
      <c r="BA50" s="186"/>
      <c r="BB50" s="185"/>
      <c r="BC50" s="179"/>
      <c r="BD50" s="179"/>
      <c r="BE50" s="292" t="s">
        <v>87</v>
      </c>
      <c r="BF50" s="184"/>
      <c r="BG50" s="182"/>
      <c r="BH50" s="179"/>
      <c r="BI50" s="179"/>
      <c r="BJ50" s="179"/>
      <c r="BK50" s="183"/>
      <c r="BL50" s="184"/>
      <c r="BM50" s="182"/>
      <c r="BN50" s="179"/>
      <c r="BO50" s="179"/>
      <c r="BP50" s="179"/>
      <c r="BQ50" s="184"/>
      <c r="BR50" s="185"/>
      <c r="BS50" s="179"/>
      <c r="BT50" s="179"/>
      <c r="BU50" s="179"/>
      <c r="BV50" s="187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</row>
    <row r="51" spans="1:210" s="6" customFormat="1" ht="13.5" customHeight="1">
      <c r="A51" s="128"/>
      <c r="B51" s="138"/>
      <c r="C51" s="139" t="s">
        <v>95</v>
      </c>
      <c r="D51" s="140" t="s">
        <v>66</v>
      </c>
      <c r="E51" s="140" t="s">
        <v>96</v>
      </c>
      <c r="F51" s="177"/>
      <c r="G51" s="189">
        <f>4430*1.025</f>
        <v>4540.75</v>
      </c>
      <c r="H51" s="143">
        <f t="shared" si="2"/>
        <v>2</v>
      </c>
      <c r="I51" s="316">
        <f t="shared" si="3"/>
        <v>9081.5</v>
      </c>
      <c r="J51" s="196"/>
      <c r="K51" s="162"/>
      <c r="L51" s="182"/>
      <c r="M51" s="179"/>
      <c r="N51" s="179"/>
      <c r="O51" s="179"/>
      <c r="P51" s="183"/>
      <c r="Q51" s="184"/>
      <c r="R51" s="182"/>
      <c r="S51" s="179"/>
      <c r="T51" s="179"/>
      <c r="U51" s="179"/>
      <c r="V51" s="184"/>
      <c r="W51" s="182"/>
      <c r="X51" s="183"/>
      <c r="Y51" s="292" t="s">
        <v>87</v>
      </c>
      <c r="Z51" s="185"/>
      <c r="AA51" s="184"/>
      <c r="AB51" s="182"/>
      <c r="AC51" s="179"/>
      <c r="AD51" s="179"/>
      <c r="AE51" s="179"/>
      <c r="AF51" s="184"/>
      <c r="AG51" s="182"/>
      <c r="AH51" s="152"/>
      <c r="AI51" s="179"/>
      <c r="AJ51" s="179"/>
      <c r="AK51" s="184"/>
      <c r="AL51" s="182"/>
      <c r="AM51" s="179"/>
      <c r="AN51" s="179"/>
      <c r="AO51" s="179"/>
      <c r="AP51" s="186"/>
      <c r="AQ51" s="182"/>
      <c r="AR51" s="179"/>
      <c r="AS51" s="179"/>
      <c r="AT51" s="179"/>
      <c r="AU51" s="183"/>
      <c r="AV51" s="184"/>
      <c r="AW51" s="182"/>
      <c r="AX51" s="179"/>
      <c r="AY51" s="179"/>
      <c r="AZ51" s="179"/>
      <c r="BA51" s="186"/>
      <c r="BB51" s="185"/>
      <c r="BC51" s="179"/>
      <c r="BD51" s="292" t="s">
        <v>87</v>
      </c>
      <c r="BE51" s="179"/>
      <c r="BF51" s="184"/>
      <c r="BG51" s="182"/>
      <c r="BH51" s="179"/>
      <c r="BI51" s="179"/>
      <c r="BJ51" s="179"/>
      <c r="BK51" s="183"/>
      <c r="BL51" s="184"/>
      <c r="BM51" s="182"/>
      <c r="BN51" s="179"/>
      <c r="BO51" s="179"/>
      <c r="BP51" s="179"/>
      <c r="BQ51" s="184"/>
      <c r="BR51" s="185"/>
      <c r="BS51" s="179"/>
      <c r="BT51" s="179"/>
      <c r="BU51" s="179"/>
      <c r="BV51" s="187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</row>
    <row r="52" spans="1:210" s="6" customFormat="1" ht="13.5" customHeight="1">
      <c r="A52" s="128"/>
      <c r="B52" s="138"/>
      <c r="C52" s="139" t="s">
        <v>92</v>
      </c>
      <c r="D52" s="140" t="s">
        <v>66</v>
      </c>
      <c r="E52" s="140" t="s">
        <v>3</v>
      </c>
      <c r="F52" s="177">
        <v>22210</v>
      </c>
      <c r="G52" s="189">
        <f>3450*1.025</f>
        <v>3536.2499999999995</v>
      </c>
      <c r="H52" s="143">
        <f t="shared" si="2"/>
        <v>2</v>
      </c>
      <c r="I52" s="316">
        <f t="shared" si="3"/>
        <v>7072.499999999999</v>
      </c>
      <c r="J52" s="196"/>
      <c r="K52" s="162"/>
      <c r="L52" s="182"/>
      <c r="M52" s="179"/>
      <c r="N52" s="179"/>
      <c r="O52" s="179"/>
      <c r="P52" s="183"/>
      <c r="Q52" s="184"/>
      <c r="R52" s="182"/>
      <c r="S52" s="179"/>
      <c r="T52" s="179"/>
      <c r="U52" s="179"/>
      <c r="V52" s="184"/>
      <c r="W52" s="182"/>
      <c r="X52" s="183"/>
      <c r="Y52" s="179"/>
      <c r="Z52" s="294" t="s">
        <v>87</v>
      </c>
      <c r="AA52" s="184"/>
      <c r="AB52" s="182"/>
      <c r="AC52" s="179"/>
      <c r="AD52" s="179"/>
      <c r="AE52" s="179"/>
      <c r="AF52" s="184"/>
      <c r="AG52" s="182"/>
      <c r="AH52" s="152"/>
      <c r="AI52" s="179"/>
      <c r="AJ52" s="179"/>
      <c r="AK52" s="184"/>
      <c r="AL52" s="182"/>
      <c r="AM52" s="179"/>
      <c r="AN52" s="179"/>
      <c r="AO52" s="179"/>
      <c r="AP52" s="186"/>
      <c r="AQ52" s="182"/>
      <c r="AR52" s="179"/>
      <c r="AS52" s="179"/>
      <c r="AT52" s="179"/>
      <c r="AU52" s="183"/>
      <c r="AV52" s="184"/>
      <c r="AW52" s="182"/>
      <c r="AX52" s="179"/>
      <c r="AY52" s="179"/>
      <c r="AZ52" s="179"/>
      <c r="BA52" s="186"/>
      <c r="BB52" s="185"/>
      <c r="BC52" s="179"/>
      <c r="BD52" s="179"/>
      <c r="BE52" s="292" t="s">
        <v>87</v>
      </c>
      <c r="BF52" s="184"/>
      <c r="BG52" s="182"/>
      <c r="BH52" s="179"/>
      <c r="BI52" s="179"/>
      <c r="BJ52" s="179"/>
      <c r="BK52" s="183"/>
      <c r="BL52" s="184"/>
      <c r="BM52" s="182"/>
      <c r="BN52" s="179"/>
      <c r="BO52" s="179"/>
      <c r="BP52" s="179"/>
      <c r="BQ52" s="184"/>
      <c r="BR52" s="185"/>
      <c r="BS52" s="179"/>
      <c r="BT52" s="179"/>
      <c r="BU52" s="179"/>
      <c r="BV52" s="187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</row>
    <row r="53" spans="1:210" s="6" customFormat="1" ht="13.5" customHeight="1" hidden="1">
      <c r="A53" s="128"/>
      <c r="B53" s="138"/>
      <c r="C53" s="139"/>
      <c r="D53" s="140"/>
      <c r="E53" s="140"/>
      <c r="F53" s="177"/>
      <c r="G53" s="189"/>
      <c r="H53" s="143">
        <f t="shared" si="2"/>
        <v>0</v>
      </c>
      <c r="I53" s="316">
        <f t="shared" si="3"/>
        <v>0</v>
      </c>
      <c r="J53" s="196"/>
      <c r="K53" s="162"/>
      <c r="L53" s="197"/>
      <c r="M53" s="179"/>
      <c r="N53" s="179"/>
      <c r="O53" s="179"/>
      <c r="P53" s="183"/>
      <c r="Q53" s="184"/>
      <c r="R53" s="182"/>
      <c r="S53" s="179"/>
      <c r="T53" s="179"/>
      <c r="U53" s="179"/>
      <c r="V53" s="184"/>
      <c r="W53" s="182"/>
      <c r="X53" s="179"/>
      <c r="Y53" s="179"/>
      <c r="Z53" s="179"/>
      <c r="AA53" s="184"/>
      <c r="AB53" s="182"/>
      <c r="AC53" s="179"/>
      <c r="AD53" s="179"/>
      <c r="AE53" s="179"/>
      <c r="AF53" s="184"/>
      <c r="AG53" s="182"/>
      <c r="AH53" s="179"/>
      <c r="AI53" s="179"/>
      <c r="AJ53" s="179"/>
      <c r="AK53" s="182"/>
      <c r="AL53" s="182"/>
      <c r="AM53" s="179"/>
      <c r="AN53" s="179"/>
      <c r="AO53" s="179"/>
      <c r="AP53" s="186"/>
      <c r="AQ53" s="182"/>
      <c r="AR53" s="179"/>
      <c r="AS53" s="179"/>
      <c r="AT53" s="179"/>
      <c r="AU53" s="184"/>
      <c r="AV53" s="182"/>
      <c r="AW53" s="182"/>
      <c r="AX53" s="179"/>
      <c r="AY53" s="179"/>
      <c r="AZ53" s="179"/>
      <c r="BA53" s="186"/>
      <c r="BB53" s="185"/>
      <c r="BC53" s="179"/>
      <c r="BD53" s="179"/>
      <c r="BE53" s="179"/>
      <c r="BF53" s="184"/>
      <c r="BG53" s="182"/>
      <c r="BH53" s="179"/>
      <c r="BI53" s="179"/>
      <c r="BJ53" s="179"/>
      <c r="BK53" s="183"/>
      <c r="BL53" s="184"/>
      <c r="BM53" s="182"/>
      <c r="BN53" s="179"/>
      <c r="BO53" s="179"/>
      <c r="BP53" s="179"/>
      <c r="BQ53" s="184"/>
      <c r="BR53" s="185"/>
      <c r="BS53" s="179"/>
      <c r="BT53" s="179"/>
      <c r="BU53" s="179"/>
      <c r="BV53" s="187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</row>
    <row r="54" spans="1:210" s="6" customFormat="1" ht="13.5" customHeight="1" hidden="1">
      <c r="A54" s="128"/>
      <c r="B54" s="138"/>
      <c r="C54" s="139"/>
      <c r="D54" s="198"/>
      <c r="E54" s="140"/>
      <c r="F54" s="177"/>
      <c r="G54" s="189"/>
      <c r="H54" s="143">
        <f t="shared" si="2"/>
        <v>0</v>
      </c>
      <c r="I54" s="316">
        <f t="shared" si="3"/>
        <v>0</v>
      </c>
      <c r="J54" s="196"/>
      <c r="K54" s="162"/>
      <c r="L54" s="197"/>
      <c r="M54" s="179"/>
      <c r="N54" s="179"/>
      <c r="O54" s="179"/>
      <c r="P54" s="183"/>
      <c r="Q54" s="184"/>
      <c r="R54" s="182"/>
      <c r="S54" s="179"/>
      <c r="T54" s="179"/>
      <c r="U54" s="179"/>
      <c r="V54" s="184"/>
      <c r="W54" s="182"/>
      <c r="X54" s="179"/>
      <c r="Y54" s="179"/>
      <c r="Z54" s="179"/>
      <c r="AA54" s="184"/>
      <c r="AB54" s="182"/>
      <c r="AC54" s="179"/>
      <c r="AD54" s="179"/>
      <c r="AE54" s="179"/>
      <c r="AF54" s="184"/>
      <c r="AG54" s="182"/>
      <c r="AH54" s="179"/>
      <c r="AI54" s="179"/>
      <c r="AJ54" s="179"/>
      <c r="AK54" s="182"/>
      <c r="AL54" s="182"/>
      <c r="AM54" s="179"/>
      <c r="AN54" s="199"/>
      <c r="AO54" s="199"/>
      <c r="AP54" s="200"/>
      <c r="AQ54" s="201"/>
      <c r="AR54" s="199"/>
      <c r="AS54" s="199"/>
      <c r="AT54" s="199"/>
      <c r="AU54" s="202"/>
      <c r="AV54" s="201"/>
      <c r="AW54" s="201"/>
      <c r="AX54" s="199"/>
      <c r="AY54" s="199"/>
      <c r="AZ54" s="199"/>
      <c r="BA54" s="200"/>
      <c r="BB54" s="203"/>
      <c r="BC54" s="199"/>
      <c r="BD54" s="199"/>
      <c r="BE54" s="199"/>
      <c r="BF54" s="202"/>
      <c r="BG54" s="201"/>
      <c r="BH54" s="199"/>
      <c r="BI54" s="199"/>
      <c r="BJ54" s="199"/>
      <c r="BK54" s="204"/>
      <c r="BL54" s="202"/>
      <c r="BM54" s="201"/>
      <c r="BN54" s="199"/>
      <c r="BO54" s="199"/>
      <c r="BP54" s="199"/>
      <c r="BQ54" s="202"/>
      <c r="BR54" s="203"/>
      <c r="BS54" s="199"/>
      <c r="BT54" s="199"/>
      <c r="BU54" s="199"/>
      <c r="BV54" s="205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</row>
    <row r="55" spans="1:210" s="6" customFormat="1" ht="13.5" customHeight="1" hidden="1">
      <c r="A55" s="128"/>
      <c r="B55" s="138"/>
      <c r="C55" s="139"/>
      <c r="D55" s="140"/>
      <c r="E55" s="140"/>
      <c r="F55" s="177"/>
      <c r="G55" s="189"/>
      <c r="H55" s="143">
        <f t="shared" si="2"/>
        <v>0</v>
      </c>
      <c r="I55" s="316">
        <f t="shared" si="3"/>
        <v>0</v>
      </c>
      <c r="J55" s="196"/>
      <c r="K55" s="162"/>
      <c r="L55" s="197"/>
      <c r="M55" s="179"/>
      <c r="N55" s="179"/>
      <c r="O55" s="179"/>
      <c r="P55" s="183"/>
      <c r="Q55" s="184"/>
      <c r="R55" s="182"/>
      <c r="S55" s="179"/>
      <c r="T55" s="179"/>
      <c r="U55" s="179"/>
      <c r="V55" s="184"/>
      <c r="W55" s="182"/>
      <c r="X55" s="179"/>
      <c r="Y55" s="179"/>
      <c r="Z55" s="179"/>
      <c r="AA55" s="184"/>
      <c r="AB55" s="182"/>
      <c r="AC55" s="179"/>
      <c r="AD55" s="179"/>
      <c r="AE55" s="179"/>
      <c r="AF55" s="184"/>
      <c r="AG55" s="182"/>
      <c r="AH55" s="179"/>
      <c r="AI55" s="179"/>
      <c r="AJ55" s="179"/>
      <c r="AK55" s="182"/>
      <c r="AL55" s="182"/>
      <c r="AM55" s="183"/>
      <c r="AN55" s="179"/>
      <c r="AO55" s="179"/>
      <c r="AP55" s="184"/>
      <c r="AQ55" s="185"/>
      <c r="AR55" s="179"/>
      <c r="AS55" s="179"/>
      <c r="AT55" s="179"/>
      <c r="AU55" s="184"/>
      <c r="AV55" s="182"/>
      <c r="AW55" s="185"/>
      <c r="AX55" s="179"/>
      <c r="AY55" s="179"/>
      <c r="AZ55" s="179"/>
      <c r="BA55" s="184"/>
      <c r="BB55" s="185"/>
      <c r="BC55" s="179"/>
      <c r="BD55" s="179"/>
      <c r="BE55" s="179"/>
      <c r="BF55" s="184"/>
      <c r="BG55" s="185"/>
      <c r="BH55" s="179"/>
      <c r="BI55" s="179"/>
      <c r="BJ55" s="179"/>
      <c r="BK55" s="183"/>
      <c r="BL55" s="184"/>
      <c r="BM55" s="185"/>
      <c r="BN55" s="179"/>
      <c r="BO55" s="179"/>
      <c r="BP55" s="179"/>
      <c r="BQ55" s="184"/>
      <c r="BR55" s="185"/>
      <c r="BS55" s="179"/>
      <c r="BT55" s="179"/>
      <c r="BU55" s="179"/>
      <c r="BV55" s="206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</row>
    <row r="56" spans="1:210" s="6" customFormat="1" ht="13.5" customHeight="1" hidden="1">
      <c r="A56" s="128"/>
      <c r="B56" s="138"/>
      <c r="C56" s="139"/>
      <c r="D56" s="166"/>
      <c r="E56" s="140"/>
      <c r="F56" s="177"/>
      <c r="G56" s="189"/>
      <c r="H56" s="143">
        <f t="shared" si="2"/>
        <v>0</v>
      </c>
      <c r="I56" s="316">
        <f t="shared" si="3"/>
        <v>0</v>
      </c>
      <c r="J56" s="196"/>
      <c r="K56" s="162"/>
      <c r="L56" s="197"/>
      <c r="M56" s="179"/>
      <c r="N56" s="179"/>
      <c r="O56" s="179"/>
      <c r="P56" s="183"/>
      <c r="Q56" s="184"/>
      <c r="R56" s="182"/>
      <c r="S56" s="179"/>
      <c r="T56" s="179"/>
      <c r="U56" s="179"/>
      <c r="V56" s="184"/>
      <c r="W56" s="182"/>
      <c r="X56" s="179"/>
      <c r="Y56" s="179"/>
      <c r="Z56" s="179"/>
      <c r="AA56" s="184"/>
      <c r="AB56" s="182"/>
      <c r="AC56" s="179"/>
      <c r="AD56" s="179"/>
      <c r="AE56" s="179"/>
      <c r="AF56" s="184"/>
      <c r="AG56" s="182"/>
      <c r="AH56" s="179"/>
      <c r="AI56" s="179"/>
      <c r="AJ56" s="179"/>
      <c r="AK56" s="182"/>
      <c r="AL56" s="182"/>
      <c r="AM56" s="179"/>
      <c r="AN56" s="190"/>
      <c r="AO56" s="190"/>
      <c r="AP56" s="191"/>
      <c r="AQ56" s="192"/>
      <c r="AR56" s="190"/>
      <c r="AS56" s="190"/>
      <c r="AT56" s="190"/>
      <c r="AU56" s="207"/>
      <c r="AV56" s="192"/>
      <c r="AW56" s="192"/>
      <c r="AX56" s="190"/>
      <c r="AY56" s="190"/>
      <c r="AZ56" s="190"/>
      <c r="BA56" s="191"/>
      <c r="BB56" s="193"/>
      <c r="BC56" s="190"/>
      <c r="BD56" s="190"/>
      <c r="BE56" s="190"/>
      <c r="BF56" s="207"/>
      <c r="BG56" s="192"/>
      <c r="BH56" s="190"/>
      <c r="BI56" s="190"/>
      <c r="BJ56" s="190"/>
      <c r="BK56" s="208"/>
      <c r="BL56" s="207"/>
      <c r="BM56" s="192"/>
      <c r="BN56" s="190"/>
      <c r="BO56" s="190"/>
      <c r="BP56" s="190"/>
      <c r="BQ56" s="207"/>
      <c r="BR56" s="193"/>
      <c r="BS56" s="190"/>
      <c r="BT56" s="190"/>
      <c r="BU56" s="190"/>
      <c r="BV56" s="209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</row>
    <row r="57" spans="1:210" s="6" customFormat="1" ht="13.5" customHeight="1" hidden="1">
      <c r="A57" s="128"/>
      <c r="B57" s="138"/>
      <c r="C57" s="139"/>
      <c r="D57" s="140"/>
      <c r="E57" s="140"/>
      <c r="F57" s="177"/>
      <c r="G57" s="189"/>
      <c r="H57" s="143">
        <f t="shared" si="2"/>
        <v>0</v>
      </c>
      <c r="I57" s="316">
        <f t="shared" si="3"/>
        <v>0</v>
      </c>
      <c r="J57" s="196"/>
      <c r="K57" s="162"/>
      <c r="L57" s="197"/>
      <c r="M57" s="179"/>
      <c r="N57" s="179"/>
      <c r="O57" s="179"/>
      <c r="P57" s="183"/>
      <c r="Q57" s="184"/>
      <c r="R57" s="182"/>
      <c r="S57" s="179"/>
      <c r="T57" s="179"/>
      <c r="U57" s="179"/>
      <c r="V57" s="184"/>
      <c r="W57" s="182"/>
      <c r="X57" s="179"/>
      <c r="Y57" s="179"/>
      <c r="Z57" s="179"/>
      <c r="AA57" s="184"/>
      <c r="AB57" s="185"/>
      <c r="AC57" s="210"/>
      <c r="AD57" s="179"/>
      <c r="AE57" s="179"/>
      <c r="AF57" s="184"/>
      <c r="AG57" s="182"/>
      <c r="AH57" s="179"/>
      <c r="AI57" s="179"/>
      <c r="AJ57" s="179"/>
      <c r="AK57" s="182"/>
      <c r="AL57" s="182"/>
      <c r="AM57" s="179"/>
      <c r="AN57" s="179"/>
      <c r="AO57" s="179"/>
      <c r="AP57" s="186"/>
      <c r="AQ57" s="182"/>
      <c r="AR57" s="179"/>
      <c r="AS57" s="179"/>
      <c r="AT57" s="179"/>
      <c r="AU57" s="184"/>
      <c r="AV57" s="182"/>
      <c r="AW57" s="182"/>
      <c r="AX57" s="179"/>
      <c r="AY57" s="179"/>
      <c r="AZ57" s="179"/>
      <c r="BA57" s="186"/>
      <c r="BB57" s="185"/>
      <c r="BC57" s="179"/>
      <c r="BD57" s="179"/>
      <c r="BE57" s="179"/>
      <c r="BF57" s="184"/>
      <c r="BG57" s="182"/>
      <c r="BH57" s="179"/>
      <c r="BI57" s="179"/>
      <c r="BJ57" s="179"/>
      <c r="BK57" s="183"/>
      <c r="BL57" s="184"/>
      <c r="BM57" s="182"/>
      <c r="BN57" s="179"/>
      <c r="BO57" s="179"/>
      <c r="BP57" s="179"/>
      <c r="BQ57" s="184"/>
      <c r="BR57" s="185"/>
      <c r="BS57" s="179"/>
      <c r="BT57" s="179"/>
      <c r="BU57" s="179"/>
      <c r="BV57" s="187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</row>
    <row r="58" spans="1:210" s="6" customFormat="1" ht="13.5" customHeight="1" hidden="1">
      <c r="A58" s="128"/>
      <c r="B58" s="138"/>
      <c r="C58" s="139"/>
      <c r="D58" s="140"/>
      <c r="E58" s="140"/>
      <c r="F58" s="177"/>
      <c r="G58" s="189"/>
      <c r="H58" s="143">
        <f t="shared" si="2"/>
        <v>0</v>
      </c>
      <c r="I58" s="316">
        <f t="shared" si="3"/>
        <v>0</v>
      </c>
      <c r="J58" s="196"/>
      <c r="K58" s="162"/>
      <c r="L58" s="197"/>
      <c r="M58" s="179"/>
      <c r="N58" s="179"/>
      <c r="O58" s="179"/>
      <c r="P58" s="183"/>
      <c r="Q58" s="184"/>
      <c r="R58" s="182"/>
      <c r="S58" s="179"/>
      <c r="T58" s="179"/>
      <c r="U58" s="179"/>
      <c r="V58" s="184"/>
      <c r="W58" s="182"/>
      <c r="X58" s="179"/>
      <c r="Y58" s="179"/>
      <c r="Z58" s="179"/>
      <c r="AA58" s="184"/>
      <c r="AB58" s="185"/>
      <c r="AC58" s="210"/>
      <c r="AD58" s="179"/>
      <c r="AE58" s="179"/>
      <c r="AF58" s="184"/>
      <c r="AG58" s="182"/>
      <c r="AH58" s="179"/>
      <c r="AI58" s="179"/>
      <c r="AJ58" s="179"/>
      <c r="AK58" s="182"/>
      <c r="AL58" s="182"/>
      <c r="AM58" s="179"/>
      <c r="AN58" s="179"/>
      <c r="AO58" s="179"/>
      <c r="AP58" s="186"/>
      <c r="AQ58" s="182"/>
      <c r="AR58" s="179"/>
      <c r="AS58" s="179"/>
      <c r="AT58" s="179"/>
      <c r="AU58" s="184"/>
      <c r="AV58" s="182"/>
      <c r="AW58" s="182"/>
      <c r="AX58" s="179"/>
      <c r="AY58" s="179"/>
      <c r="AZ58" s="179"/>
      <c r="BA58" s="186"/>
      <c r="BB58" s="185"/>
      <c r="BC58" s="179"/>
      <c r="BD58" s="179"/>
      <c r="BE58" s="179"/>
      <c r="BF58" s="184"/>
      <c r="BG58" s="182"/>
      <c r="BH58" s="179"/>
      <c r="BI58" s="179"/>
      <c r="BJ58" s="179"/>
      <c r="BK58" s="183"/>
      <c r="BL58" s="184"/>
      <c r="BM58" s="182"/>
      <c r="BN58" s="179"/>
      <c r="BO58" s="179"/>
      <c r="BP58" s="179"/>
      <c r="BQ58" s="184"/>
      <c r="BR58" s="185"/>
      <c r="BS58" s="179"/>
      <c r="BT58" s="179"/>
      <c r="BU58" s="179"/>
      <c r="BV58" s="187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</row>
    <row r="59" spans="1:210" s="6" customFormat="1" ht="13.5" customHeight="1" hidden="1">
      <c r="A59" s="128"/>
      <c r="B59" s="138"/>
      <c r="C59" s="211"/>
      <c r="D59" s="140"/>
      <c r="E59" s="212"/>
      <c r="F59" s="177"/>
      <c r="G59" s="189"/>
      <c r="H59" s="143">
        <f t="shared" si="2"/>
        <v>0</v>
      </c>
      <c r="I59" s="316">
        <f t="shared" si="3"/>
        <v>0</v>
      </c>
      <c r="J59" s="161"/>
      <c r="K59" s="162"/>
      <c r="L59" s="213"/>
      <c r="M59" s="147"/>
      <c r="N59" s="147"/>
      <c r="O59" s="147"/>
      <c r="P59" s="148"/>
      <c r="Q59" s="149"/>
      <c r="R59" s="150"/>
      <c r="S59" s="147"/>
      <c r="T59" s="147"/>
      <c r="U59" s="147"/>
      <c r="V59" s="149"/>
      <c r="W59" s="150"/>
      <c r="X59" s="147"/>
      <c r="Y59" s="147"/>
      <c r="Z59" s="147"/>
      <c r="AA59" s="149"/>
      <c r="AB59" s="150"/>
      <c r="AC59" s="147"/>
      <c r="AD59" s="147"/>
      <c r="AE59" s="147"/>
      <c r="AF59" s="149"/>
      <c r="AG59" s="150"/>
      <c r="AH59" s="147"/>
      <c r="AI59" s="147"/>
      <c r="AJ59" s="147"/>
      <c r="AK59" s="148"/>
      <c r="AL59" s="150"/>
      <c r="AM59" s="147"/>
      <c r="AN59" s="147"/>
      <c r="AO59" s="147"/>
      <c r="AP59" s="149"/>
      <c r="AQ59" s="150"/>
      <c r="AR59" s="147"/>
      <c r="AS59" s="147"/>
      <c r="AT59" s="147"/>
      <c r="AU59" s="149"/>
      <c r="AV59" s="178"/>
      <c r="AW59" s="150"/>
      <c r="AX59" s="147"/>
      <c r="AY59" s="147"/>
      <c r="AZ59" s="147"/>
      <c r="BA59" s="149"/>
      <c r="BB59" s="150"/>
      <c r="BC59" s="147"/>
      <c r="BD59" s="147"/>
      <c r="BE59" s="147"/>
      <c r="BF59" s="149"/>
      <c r="BG59" s="150"/>
      <c r="BH59" s="147"/>
      <c r="BI59" s="147"/>
      <c r="BJ59" s="147"/>
      <c r="BK59" s="148"/>
      <c r="BL59" s="149"/>
      <c r="BM59" s="178"/>
      <c r="BN59" s="147"/>
      <c r="BO59" s="147"/>
      <c r="BP59" s="147"/>
      <c r="BQ59" s="149"/>
      <c r="BR59" s="150"/>
      <c r="BS59" s="147"/>
      <c r="BT59" s="147"/>
      <c r="BU59" s="147"/>
      <c r="BV59" s="181"/>
      <c r="BW59" s="137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</row>
    <row r="60" spans="1:74" s="138" customFormat="1" ht="13.5" customHeight="1" thickBot="1">
      <c r="A60" s="128"/>
      <c r="C60" s="214"/>
      <c r="D60" s="216"/>
      <c r="E60" s="216"/>
      <c r="F60" s="217"/>
      <c r="G60" s="218"/>
      <c r="H60" s="219">
        <f>+H50+H49+H51+H52</f>
        <v>8</v>
      </c>
      <c r="I60" s="317">
        <f>I48+I47</f>
        <v>329825.85</v>
      </c>
      <c r="J60" s="220"/>
      <c r="K60" s="220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21"/>
    </row>
    <row r="61" spans="1:210" s="223" customFormat="1" ht="14.25" customHeight="1" thickBot="1">
      <c r="A61" s="224"/>
      <c r="B61" s="224"/>
      <c r="C61" s="2" t="s">
        <v>80</v>
      </c>
      <c r="D61" s="225"/>
      <c r="E61" s="225"/>
      <c r="F61" s="226"/>
      <c r="G61" s="227"/>
      <c r="H61" s="228"/>
      <c r="I61" s="318"/>
      <c r="J61" s="229"/>
      <c r="K61" s="229"/>
      <c r="L61" s="122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2"/>
      <c r="EO61" s="222"/>
      <c r="EP61" s="222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G61" s="222"/>
      <c r="FH61" s="222"/>
      <c r="FI61" s="222"/>
      <c r="FJ61" s="222"/>
      <c r="FK61" s="222"/>
      <c r="FL61" s="222"/>
      <c r="FM61" s="222"/>
      <c r="FN61" s="222"/>
      <c r="FO61" s="222"/>
      <c r="FP61" s="222"/>
      <c r="FQ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2"/>
      <c r="GE61" s="222"/>
      <c r="GF61" s="222"/>
      <c r="GG61" s="222"/>
      <c r="GH61" s="222"/>
      <c r="GI61" s="222"/>
      <c r="GJ61" s="222"/>
      <c r="GK61" s="222"/>
      <c r="GL61" s="222"/>
      <c r="GM61" s="222"/>
      <c r="GN61" s="222"/>
      <c r="GO61" s="222"/>
      <c r="GP61" s="222"/>
      <c r="GQ61" s="222"/>
      <c r="GR61" s="222"/>
      <c r="GS61" s="222"/>
      <c r="GT61" s="222"/>
      <c r="GU61" s="222"/>
      <c r="GV61" s="222"/>
      <c r="GW61" s="222"/>
      <c r="GX61" s="222"/>
      <c r="GY61" s="222"/>
      <c r="GZ61" s="222"/>
      <c r="HA61" s="222"/>
      <c r="HB61" s="222"/>
    </row>
    <row r="62" spans="1:75" ht="13.5" customHeight="1">
      <c r="A62" s="230"/>
      <c r="B62" s="230"/>
      <c r="C62" s="2" t="s">
        <v>81</v>
      </c>
      <c r="D62" s="16"/>
      <c r="E62" s="16"/>
      <c r="F62" s="16"/>
      <c r="G62" s="46"/>
      <c r="H62" s="12"/>
      <c r="I62" s="304"/>
      <c r="J62" s="122"/>
      <c r="K62" s="122"/>
      <c r="L62" s="236"/>
      <c r="M62" s="517" t="s">
        <v>73</v>
      </c>
      <c r="N62" s="518"/>
      <c r="O62" s="518"/>
      <c r="P62" s="518"/>
      <c r="Q62" s="518"/>
      <c r="R62" s="518"/>
      <c r="S62" s="518"/>
      <c r="T62" s="518"/>
      <c r="U62" s="518"/>
      <c r="V62" s="519"/>
      <c r="W62" s="520" t="s">
        <v>74</v>
      </c>
      <c r="X62" s="520"/>
      <c r="Y62" s="520"/>
      <c r="Z62" s="520" t="s">
        <v>76</v>
      </c>
      <c r="AA62" s="520"/>
      <c r="AB62" s="520"/>
      <c r="AC62" s="520" t="s">
        <v>75</v>
      </c>
      <c r="AD62" s="520"/>
      <c r="AE62" s="520"/>
      <c r="AF62" s="520" t="s">
        <v>13</v>
      </c>
      <c r="AG62" s="520"/>
      <c r="AH62" s="522"/>
      <c r="AI62" s="522" t="s">
        <v>12</v>
      </c>
      <c r="AJ62" s="518"/>
      <c r="AK62" s="518"/>
      <c r="AL62" s="523"/>
      <c r="AM62" s="521"/>
      <c r="AN62" s="521"/>
      <c r="AO62" s="521"/>
      <c r="AP62" s="251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</row>
    <row r="63" spans="1:75" ht="18" customHeight="1" thickBot="1">
      <c r="A63" s="2"/>
      <c r="B63" s="2"/>
      <c r="C63" s="2" t="s">
        <v>85</v>
      </c>
      <c r="D63" s="232"/>
      <c r="E63" s="232"/>
      <c r="F63" s="233"/>
      <c r="G63" s="234"/>
      <c r="H63" s="235"/>
      <c r="I63" s="319"/>
      <c r="J63" s="236"/>
      <c r="K63" s="236"/>
      <c r="L63" s="236"/>
      <c r="M63" s="510" t="s">
        <v>88</v>
      </c>
      <c r="N63" s="511"/>
      <c r="O63" s="511"/>
      <c r="P63" s="511"/>
      <c r="Q63" s="511"/>
      <c r="R63" s="511"/>
      <c r="S63" s="511"/>
      <c r="T63" s="511"/>
      <c r="U63" s="511"/>
      <c r="V63" s="512"/>
      <c r="W63" s="513">
        <v>17.48</v>
      </c>
      <c r="X63" s="513"/>
      <c r="Y63" s="513"/>
      <c r="Z63" s="513">
        <v>61.1</v>
      </c>
      <c r="AA63" s="513"/>
      <c r="AB63" s="513"/>
      <c r="AC63" s="513">
        <v>2.9</v>
      </c>
      <c r="AD63" s="513"/>
      <c r="AE63" s="513"/>
      <c r="AF63" s="524">
        <v>175</v>
      </c>
      <c r="AG63" s="524"/>
      <c r="AH63" s="525"/>
      <c r="AI63" s="526">
        <v>30.64</v>
      </c>
      <c r="AJ63" s="527"/>
      <c r="AK63" s="527"/>
      <c r="AL63" s="528"/>
      <c r="AM63" s="529"/>
      <c r="AN63" s="529"/>
      <c r="AO63" s="529"/>
      <c r="AP63" s="251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4:75" ht="12.75">
      <c r="D64" s="232"/>
      <c r="E64" s="232"/>
      <c r="F64" s="233"/>
      <c r="G64" s="234"/>
      <c r="H64" s="235"/>
      <c r="I64" s="319"/>
      <c r="J64" s="236"/>
      <c r="K64" s="236"/>
      <c r="L64" s="236"/>
      <c r="M64" s="251" t="s">
        <v>98</v>
      </c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12.75">
      <c r="A65" s="230"/>
      <c r="B65" s="230"/>
      <c r="D65" s="232"/>
      <c r="E65" s="232"/>
      <c r="F65" s="233"/>
      <c r="G65" s="234"/>
      <c r="H65" s="235"/>
      <c r="I65" s="319"/>
      <c r="J65" s="236"/>
      <c r="K65" s="236"/>
      <c r="L65" s="236"/>
      <c r="M65" s="251" t="s">
        <v>97</v>
      </c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ht="4.5" customHeight="1">
      <c r="A66" s="6"/>
      <c r="B66" s="6"/>
      <c r="D66" s="232"/>
      <c r="E66" s="232"/>
      <c r="F66" s="233"/>
      <c r="G66" s="234"/>
      <c r="H66" s="235"/>
      <c r="I66" s="319"/>
      <c r="J66" s="236"/>
      <c r="K66" s="23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3:75" ht="12.75">
      <c r="C67" s="231"/>
      <c r="D67" s="232"/>
      <c r="E67" s="232"/>
      <c r="F67" s="233"/>
      <c r="G67" s="234"/>
      <c r="H67" s="235"/>
      <c r="I67" s="319"/>
      <c r="J67" s="236"/>
      <c r="K67" s="23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3:11" ht="12.75">
      <c r="C68" s="231"/>
      <c r="D68" s="232"/>
      <c r="E68" s="232"/>
      <c r="F68" s="233"/>
      <c r="G68" s="234"/>
      <c r="H68" s="235"/>
      <c r="I68" s="319"/>
      <c r="J68" s="236"/>
      <c r="K68" s="236"/>
    </row>
    <row r="69" spans="3:11" ht="12.75">
      <c r="C69" s="231"/>
      <c r="D69" s="232"/>
      <c r="E69" s="232"/>
      <c r="F69" s="233"/>
      <c r="G69" s="237"/>
      <c r="H69" s="232"/>
      <c r="I69" s="320"/>
      <c r="J69" s="236"/>
      <c r="K69" s="236"/>
    </row>
    <row r="70" spans="3:11" ht="12.75">
      <c r="C70" s="231"/>
      <c r="D70" s="232"/>
      <c r="E70" s="232"/>
      <c r="F70" s="233"/>
      <c r="G70" s="237"/>
      <c r="H70" s="232"/>
      <c r="I70" s="320"/>
      <c r="J70" s="236"/>
      <c r="K70" s="236"/>
    </row>
    <row r="71" spans="3:11" ht="12.75">
      <c r="C71" s="231"/>
      <c r="D71" s="232"/>
      <c r="E71" s="232"/>
      <c r="F71" s="233"/>
      <c r="G71" s="237"/>
      <c r="H71" s="232"/>
      <c r="I71" s="320"/>
      <c r="J71" s="236"/>
      <c r="K71" s="236"/>
    </row>
    <row r="72" spans="3:11" ht="12.75">
      <c r="C72" s="231"/>
      <c r="D72" s="232"/>
      <c r="E72" s="232"/>
      <c r="F72" s="233"/>
      <c r="G72" s="237"/>
      <c r="H72" s="232"/>
      <c r="I72" s="320"/>
      <c r="J72" s="236"/>
      <c r="K72" s="236"/>
    </row>
    <row r="73" spans="3:11" ht="12.75">
      <c r="C73" s="231"/>
      <c r="D73" s="232"/>
      <c r="E73" s="232"/>
      <c r="F73" s="233"/>
      <c r="G73" s="237"/>
      <c r="H73" s="232"/>
      <c r="I73" s="320"/>
      <c r="J73" s="236"/>
      <c r="K73" s="236"/>
    </row>
    <row r="74" spans="3:11" ht="12.75">
      <c r="C74" s="231"/>
      <c r="D74" s="232"/>
      <c r="E74" s="232"/>
      <c r="F74" s="233"/>
      <c r="G74" s="237"/>
      <c r="H74" s="232"/>
      <c r="I74" s="320"/>
      <c r="J74" s="236"/>
      <c r="K74" s="236"/>
    </row>
    <row r="75" spans="3:11" ht="12.75">
      <c r="C75" s="231"/>
      <c r="D75" s="232"/>
      <c r="E75" s="232"/>
      <c r="F75" s="233"/>
      <c r="G75" s="237"/>
      <c r="H75" s="232"/>
      <c r="I75" s="320"/>
      <c r="J75" s="236"/>
      <c r="K75" s="236"/>
    </row>
    <row r="76" spans="3:11" ht="12.75">
      <c r="C76" s="231"/>
      <c r="D76" s="232"/>
      <c r="E76" s="232"/>
      <c r="F76" s="233"/>
      <c r="G76" s="237"/>
      <c r="H76" s="232"/>
      <c r="I76" s="320"/>
      <c r="J76" s="236"/>
      <c r="K76" s="236"/>
    </row>
    <row r="77" spans="3:11" ht="12.75">
      <c r="C77" s="231"/>
      <c r="D77" s="232"/>
      <c r="E77" s="232"/>
      <c r="F77" s="233"/>
      <c r="G77" s="237"/>
      <c r="H77" s="232"/>
      <c r="I77" s="320"/>
      <c r="J77" s="236"/>
      <c r="K77" s="236"/>
    </row>
    <row r="78" spans="3:11" ht="12.75">
      <c r="C78" s="231"/>
      <c r="D78" s="232"/>
      <c r="E78" s="232"/>
      <c r="F78" s="233"/>
      <c r="G78" s="237"/>
      <c r="H78" s="232"/>
      <c r="I78" s="320"/>
      <c r="J78" s="236"/>
      <c r="K78" s="236"/>
    </row>
    <row r="79" spans="3:11" ht="12.75">
      <c r="C79" s="231"/>
      <c r="D79" s="232"/>
      <c r="E79" s="232"/>
      <c r="F79" s="233"/>
      <c r="G79" s="237"/>
      <c r="H79" s="232"/>
      <c r="I79" s="320"/>
      <c r="J79" s="236"/>
      <c r="K79" s="236"/>
    </row>
    <row r="80" spans="3:11" ht="12.75">
      <c r="C80" s="231"/>
      <c r="D80" s="232"/>
      <c r="E80" s="232"/>
      <c r="F80" s="233"/>
      <c r="G80" s="237"/>
      <c r="H80" s="232"/>
      <c r="I80" s="320"/>
      <c r="J80" s="236"/>
      <c r="K80" s="236"/>
    </row>
    <row r="81" spans="3:11" ht="12.75">
      <c r="C81" s="231"/>
      <c r="D81" s="232"/>
      <c r="E81" s="232"/>
      <c r="F81" s="233"/>
      <c r="G81" s="237"/>
      <c r="H81" s="232"/>
      <c r="I81" s="320"/>
      <c r="J81" s="236"/>
      <c r="K81" s="236"/>
    </row>
    <row r="82" spans="3:11" ht="12.75">
      <c r="C82" s="231"/>
      <c r="D82" s="232"/>
      <c r="E82" s="232"/>
      <c r="F82" s="233"/>
      <c r="G82" s="237"/>
      <c r="H82" s="232"/>
      <c r="I82" s="320"/>
      <c r="J82" s="236"/>
      <c r="K82" s="236"/>
    </row>
    <row r="83" spans="3:11" ht="12.75">
      <c r="C83" s="231"/>
      <c r="D83" s="232"/>
      <c r="E83" s="232"/>
      <c r="F83" s="233"/>
      <c r="G83" s="237"/>
      <c r="H83" s="232"/>
      <c r="I83" s="320"/>
      <c r="J83" s="236"/>
      <c r="K83" s="236"/>
    </row>
    <row r="84" spans="3:11" ht="12.75">
      <c r="C84" s="231"/>
      <c r="D84" s="232"/>
      <c r="E84" s="232"/>
      <c r="F84" s="233"/>
      <c r="G84" s="237"/>
      <c r="H84" s="232"/>
      <c r="I84" s="320"/>
      <c r="J84" s="236"/>
      <c r="K84" s="236"/>
    </row>
    <row r="85" spans="3:11" ht="12.75">
      <c r="C85" s="231"/>
      <c r="D85" s="232"/>
      <c r="E85" s="232"/>
      <c r="F85" s="233"/>
      <c r="G85" s="237"/>
      <c r="H85" s="232"/>
      <c r="I85" s="320"/>
      <c r="J85" s="236"/>
      <c r="K85" s="236"/>
    </row>
    <row r="86" spans="3:11" ht="12.75">
      <c r="C86" s="231"/>
      <c r="D86" s="232"/>
      <c r="E86" s="232"/>
      <c r="F86" s="233"/>
      <c r="G86" s="237"/>
      <c r="H86" s="232"/>
      <c r="I86" s="320"/>
      <c r="J86" s="236"/>
      <c r="K86" s="236"/>
    </row>
    <row r="87" spans="3:11" ht="12.75">
      <c r="C87" s="231"/>
      <c r="D87" s="232"/>
      <c r="E87" s="232"/>
      <c r="F87" s="233"/>
      <c r="G87" s="237"/>
      <c r="H87" s="232"/>
      <c r="I87" s="320"/>
      <c r="J87" s="236"/>
      <c r="K87" s="236"/>
    </row>
    <row r="88" spans="3:11" ht="12.75">
      <c r="C88" s="231"/>
      <c r="D88" s="232"/>
      <c r="E88" s="232"/>
      <c r="F88" s="233"/>
      <c r="G88" s="237"/>
      <c r="H88" s="232"/>
      <c r="I88" s="320"/>
      <c r="J88" s="236"/>
      <c r="K88" s="236"/>
    </row>
    <row r="89" spans="3:11" ht="12.75">
      <c r="C89" s="231"/>
      <c r="D89" s="232"/>
      <c r="E89" s="232"/>
      <c r="F89" s="233"/>
      <c r="G89" s="237"/>
      <c r="H89" s="232"/>
      <c r="I89" s="320"/>
      <c r="J89" s="236"/>
      <c r="K89" s="236"/>
    </row>
    <row r="90" spans="3:11" ht="12.75">
      <c r="C90" s="231"/>
      <c r="D90" s="232"/>
      <c r="E90" s="232"/>
      <c r="F90" s="233"/>
      <c r="G90" s="237"/>
      <c r="H90" s="232"/>
      <c r="I90" s="320"/>
      <c r="J90" s="236"/>
      <c r="K90" s="236"/>
    </row>
    <row r="91" spans="3:11" ht="12.75">
      <c r="C91" s="231"/>
      <c r="D91" s="232"/>
      <c r="E91" s="232"/>
      <c r="F91" s="233"/>
      <c r="G91" s="237"/>
      <c r="H91" s="232"/>
      <c r="I91" s="320"/>
      <c r="J91" s="236"/>
      <c r="K91" s="236"/>
    </row>
    <row r="92" spans="3:11" ht="12.75">
      <c r="C92" s="231"/>
      <c r="D92" s="232"/>
      <c r="E92" s="232"/>
      <c r="F92" s="233"/>
      <c r="G92" s="237"/>
      <c r="H92" s="232"/>
      <c r="I92" s="320"/>
      <c r="J92" s="236"/>
      <c r="K92" s="236"/>
    </row>
    <row r="93" spans="3:11" ht="12.75">
      <c r="C93" s="231"/>
      <c r="D93" s="232"/>
      <c r="E93" s="232"/>
      <c r="F93" s="233"/>
      <c r="G93" s="237"/>
      <c r="H93" s="232"/>
      <c r="I93" s="320"/>
      <c r="J93" s="236"/>
      <c r="K93" s="236"/>
    </row>
    <row r="94" spans="3:11" ht="12.75">
      <c r="C94" s="231"/>
      <c r="D94" s="232"/>
      <c r="E94" s="232"/>
      <c r="F94" s="233"/>
      <c r="G94" s="237"/>
      <c r="H94" s="232"/>
      <c r="I94" s="320"/>
      <c r="J94" s="236"/>
      <c r="K94" s="236"/>
    </row>
    <row r="95" spans="3:11" ht="12.75">
      <c r="C95" s="231"/>
      <c r="D95" s="232"/>
      <c r="E95" s="232"/>
      <c r="F95" s="233"/>
      <c r="G95" s="237"/>
      <c r="H95" s="232"/>
      <c r="I95" s="320"/>
      <c r="J95" s="236"/>
      <c r="K95" s="236"/>
    </row>
    <row r="96" spans="3:11" ht="12.75">
      <c r="C96" s="231"/>
      <c r="D96" s="232"/>
      <c r="E96" s="232"/>
      <c r="F96" s="233"/>
      <c r="G96" s="237"/>
      <c r="H96" s="232"/>
      <c r="I96" s="320"/>
      <c r="J96" s="236"/>
      <c r="K96" s="236"/>
    </row>
    <row r="97" spans="3:11" ht="12.75">
      <c r="C97" s="231"/>
      <c r="D97" s="232"/>
      <c r="E97" s="232"/>
      <c r="F97" s="233"/>
      <c r="G97" s="237"/>
      <c r="H97" s="232"/>
      <c r="I97" s="320"/>
      <c r="J97" s="236"/>
      <c r="K97" s="236"/>
    </row>
    <row r="98" spans="3:11" ht="12.75">
      <c r="C98" s="231"/>
      <c r="D98" s="232"/>
      <c r="E98" s="232"/>
      <c r="F98" s="233"/>
      <c r="G98" s="237"/>
      <c r="H98" s="232"/>
      <c r="I98" s="320"/>
      <c r="J98" s="236"/>
      <c r="K98" s="236"/>
    </row>
    <row r="99" spans="3:11" ht="12.75">
      <c r="C99" s="231"/>
      <c r="D99" s="232"/>
      <c r="E99" s="232"/>
      <c r="F99" s="233"/>
      <c r="G99" s="237"/>
      <c r="H99" s="232"/>
      <c r="I99" s="320"/>
      <c r="J99" s="236"/>
      <c r="K99" s="236"/>
    </row>
    <row r="100" spans="3:11" ht="12.75">
      <c r="C100" s="231"/>
      <c r="D100" s="232"/>
      <c r="E100" s="232"/>
      <c r="F100" s="233"/>
      <c r="G100" s="237"/>
      <c r="H100" s="232"/>
      <c r="I100" s="320"/>
      <c r="J100" s="236"/>
      <c r="K100" s="236"/>
    </row>
    <row r="101" spans="3:11" ht="12.75">
      <c r="C101" s="231"/>
      <c r="D101" s="232"/>
      <c r="E101" s="232"/>
      <c r="F101" s="233"/>
      <c r="G101" s="237"/>
      <c r="H101" s="232"/>
      <c r="I101" s="320"/>
      <c r="J101" s="236"/>
      <c r="K101" s="236"/>
    </row>
    <row r="102" spans="3:11" ht="12.75">
      <c r="C102" s="231"/>
      <c r="D102" s="232"/>
      <c r="E102" s="232"/>
      <c r="F102" s="233"/>
      <c r="G102" s="237"/>
      <c r="H102" s="232"/>
      <c r="I102" s="320"/>
      <c r="J102" s="236"/>
      <c r="K102" s="236"/>
    </row>
    <row r="103" spans="3:11" ht="12.75">
      <c r="C103" s="231"/>
      <c r="D103" s="232"/>
      <c r="E103" s="232"/>
      <c r="F103" s="233"/>
      <c r="G103" s="237"/>
      <c r="H103" s="232"/>
      <c r="I103" s="320"/>
      <c r="J103" s="236"/>
      <c r="K103" s="236"/>
    </row>
    <row r="104" spans="3:11" ht="12.75">
      <c r="C104" s="231"/>
      <c r="D104" s="232"/>
      <c r="E104" s="232"/>
      <c r="F104" s="233"/>
      <c r="G104" s="237"/>
      <c r="H104" s="232"/>
      <c r="I104" s="320"/>
      <c r="J104" s="236"/>
      <c r="K104" s="236"/>
    </row>
    <row r="105" spans="3:11" ht="12.75">
      <c r="C105" s="231"/>
      <c r="D105" s="232"/>
      <c r="E105" s="232"/>
      <c r="F105" s="233"/>
      <c r="G105" s="237"/>
      <c r="H105" s="232"/>
      <c r="I105" s="320"/>
      <c r="J105" s="236"/>
      <c r="K105" s="236"/>
    </row>
    <row r="106" spans="3:11" ht="12.75">
      <c r="C106" s="231"/>
      <c r="D106" s="232"/>
      <c r="E106" s="232"/>
      <c r="F106" s="233"/>
      <c r="G106" s="237"/>
      <c r="H106" s="232"/>
      <c r="I106" s="320"/>
      <c r="J106" s="236"/>
      <c r="K106" s="236"/>
    </row>
    <row r="107" spans="3:11" ht="12.75">
      <c r="C107" s="231"/>
      <c r="D107" s="232"/>
      <c r="E107" s="232"/>
      <c r="F107" s="233"/>
      <c r="G107" s="237"/>
      <c r="H107" s="232"/>
      <c r="I107" s="320"/>
      <c r="J107" s="236"/>
      <c r="K107" s="236"/>
    </row>
    <row r="108" spans="3:11" ht="12.75">
      <c r="C108" s="231"/>
      <c r="D108" s="232"/>
      <c r="E108" s="232"/>
      <c r="F108" s="233"/>
      <c r="G108" s="237"/>
      <c r="H108" s="232"/>
      <c r="I108" s="320"/>
      <c r="J108" s="236"/>
      <c r="K108" s="236"/>
    </row>
    <row r="109" spans="3:11" ht="12.75">
      <c r="C109" s="231"/>
      <c r="D109" s="232"/>
      <c r="E109" s="232"/>
      <c r="F109" s="233"/>
      <c r="G109" s="237"/>
      <c r="H109" s="232"/>
      <c r="I109" s="320"/>
      <c r="J109" s="236"/>
      <c r="K109" s="236"/>
    </row>
    <row r="110" spans="3:11" ht="12.75">
      <c r="C110" s="231"/>
      <c r="D110" s="232"/>
      <c r="E110" s="232"/>
      <c r="F110" s="233"/>
      <c r="G110" s="237"/>
      <c r="H110" s="232"/>
      <c r="I110" s="320"/>
      <c r="J110" s="236"/>
      <c r="K110" s="236"/>
    </row>
    <row r="111" spans="3:11" ht="12.75">
      <c r="C111" s="231"/>
      <c r="D111" s="232"/>
      <c r="E111" s="232"/>
      <c r="F111" s="233"/>
      <c r="G111" s="237"/>
      <c r="H111" s="232"/>
      <c r="I111" s="320"/>
      <c r="J111" s="236"/>
      <c r="K111" s="236"/>
    </row>
    <row r="112" spans="3:11" ht="12.75">
      <c r="C112" s="231"/>
      <c r="D112" s="232"/>
      <c r="E112" s="232"/>
      <c r="F112" s="233"/>
      <c r="G112" s="237"/>
      <c r="H112" s="232"/>
      <c r="I112" s="320"/>
      <c r="J112" s="236"/>
      <c r="K112" s="236"/>
    </row>
    <row r="113" spans="3:11" ht="12.75">
      <c r="C113" s="231"/>
      <c r="D113" s="232"/>
      <c r="E113" s="232"/>
      <c r="F113" s="233"/>
      <c r="G113" s="237"/>
      <c r="H113" s="232"/>
      <c r="I113" s="320"/>
      <c r="J113" s="236"/>
      <c r="K113" s="236"/>
    </row>
    <row r="114" spans="3:11" ht="12.75">
      <c r="C114" s="231"/>
      <c r="D114" s="232"/>
      <c r="E114" s="232"/>
      <c r="F114" s="233"/>
      <c r="G114" s="237"/>
      <c r="H114" s="232"/>
      <c r="I114" s="320"/>
      <c r="J114" s="236"/>
      <c r="K114" s="236"/>
    </row>
    <row r="115" spans="3:11" ht="12.75">
      <c r="C115" s="231"/>
      <c r="D115" s="232"/>
      <c r="E115" s="232"/>
      <c r="F115" s="233"/>
      <c r="G115" s="237"/>
      <c r="H115" s="232"/>
      <c r="I115" s="320"/>
      <c r="J115" s="236"/>
      <c r="K115" s="236"/>
    </row>
    <row r="116" spans="3:11" ht="12.75">
      <c r="C116" s="231"/>
      <c r="D116" s="232"/>
      <c r="E116" s="232"/>
      <c r="F116" s="233"/>
      <c r="G116" s="237"/>
      <c r="H116" s="232"/>
      <c r="I116" s="320"/>
      <c r="J116" s="236"/>
      <c r="K116" s="236"/>
    </row>
    <row r="117" spans="3:11" ht="12.75">
      <c r="C117" s="231"/>
      <c r="D117" s="232"/>
      <c r="E117" s="232"/>
      <c r="F117" s="233"/>
      <c r="G117" s="237"/>
      <c r="H117" s="232"/>
      <c r="I117" s="320"/>
      <c r="J117" s="236"/>
      <c r="K117" s="236"/>
    </row>
    <row r="118" spans="3:11" ht="12.75">
      <c r="C118" s="231"/>
      <c r="D118" s="232"/>
      <c r="E118" s="232"/>
      <c r="F118" s="233"/>
      <c r="G118" s="237"/>
      <c r="H118" s="232"/>
      <c r="I118" s="320"/>
      <c r="J118" s="236"/>
      <c r="K118" s="236"/>
    </row>
    <row r="119" spans="3:11" ht="12.75">
      <c r="C119" s="231"/>
      <c r="D119" s="232"/>
      <c r="E119" s="232"/>
      <c r="F119" s="233"/>
      <c r="G119" s="237"/>
      <c r="H119" s="232"/>
      <c r="I119" s="320"/>
      <c r="J119" s="236"/>
      <c r="K119" s="236"/>
    </row>
    <row r="120" spans="3:11" ht="12.75">
      <c r="C120" s="231"/>
      <c r="D120" s="232"/>
      <c r="E120" s="232"/>
      <c r="F120" s="233"/>
      <c r="G120" s="237"/>
      <c r="H120" s="232"/>
      <c r="I120" s="320"/>
      <c r="J120" s="236"/>
      <c r="K120" s="236"/>
    </row>
    <row r="121" spans="3:11" ht="12.75">
      <c r="C121" s="231"/>
      <c r="D121" s="232"/>
      <c r="E121" s="232"/>
      <c r="F121" s="233"/>
      <c r="G121" s="237"/>
      <c r="H121" s="232"/>
      <c r="I121" s="320"/>
      <c r="J121" s="236"/>
      <c r="K121" s="236"/>
    </row>
    <row r="122" spans="3:11" ht="12.75">
      <c r="C122" s="231"/>
      <c r="D122" s="232"/>
      <c r="E122" s="232"/>
      <c r="F122" s="233"/>
      <c r="G122" s="237"/>
      <c r="H122" s="232"/>
      <c r="I122" s="320"/>
      <c r="J122" s="236"/>
      <c r="K122" s="236"/>
    </row>
    <row r="123" spans="3:11" ht="12.75">
      <c r="C123" s="231"/>
      <c r="D123" s="232"/>
      <c r="E123" s="232"/>
      <c r="F123" s="233"/>
      <c r="G123" s="237"/>
      <c r="H123" s="232"/>
      <c r="I123" s="320"/>
      <c r="J123" s="236"/>
      <c r="K123" s="236"/>
    </row>
    <row r="124" spans="3:11" ht="12.75">
      <c r="C124" s="231"/>
      <c r="D124" s="232"/>
      <c r="E124" s="232"/>
      <c r="F124" s="233"/>
      <c r="G124" s="237"/>
      <c r="H124" s="232"/>
      <c r="I124" s="320"/>
      <c r="J124" s="236"/>
      <c r="K124" s="236"/>
    </row>
    <row r="125" spans="3:11" ht="12.75">
      <c r="C125" s="231"/>
      <c r="D125" s="232"/>
      <c r="E125" s="232"/>
      <c r="F125" s="233"/>
      <c r="G125" s="237"/>
      <c r="H125" s="232"/>
      <c r="I125" s="320"/>
      <c r="J125" s="236"/>
      <c r="K125" s="236"/>
    </row>
    <row r="126" spans="3:11" ht="12.75">
      <c r="C126" s="231"/>
      <c r="D126" s="232"/>
      <c r="E126" s="232"/>
      <c r="F126" s="233"/>
      <c r="G126" s="237"/>
      <c r="H126" s="232"/>
      <c r="I126" s="320"/>
      <c r="J126" s="236"/>
      <c r="K126" s="236"/>
    </row>
    <row r="127" spans="3:11" ht="12.75">
      <c r="C127" s="231"/>
      <c r="D127" s="232"/>
      <c r="E127" s="232"/>
      <c r="F127" s="233"/>
      <c r="G127" s="237"/>
      <c r="H127" s="232"/>
      <c r="I127" s="320"/>
      <c r="J127" s="236"/>
      <c r="K127" s="236"/>
    </row>
    <row r="128" spans="3:11" ht="12.75">
      <c r="C128" s="231"/>
      <c r="D128" s="232"/>
      <c r="E128" s="232"/>
      <c r="F128" s="233"/>
      <c r="G128" s="237"/>
      <c r="H128" s="232"/>
      <c r="I128" s="320"/>
      <c r="J128" s="236"/>
      <c r="K128" s="236"/>
    </row>
    <row r="129" spans="3:11" ht="12.75">
      <c r="C129" s="231"/>
      <c r="D129" s="232"/>
      <c r="E129" s="232"/>
      <c r="F129" s="233"/>
      <c r="G129" s="237"/>
      <c r="H129" s="232"/>
      <c r="I129" s="320"/>
      <c r="J129" s="236"/>
      <c r="K129" s="236"/>
    </row>
    <row r="130" spans="3:11" ht="12.75">
      <c r="C130" s="231"/>
      <c r="D130" s="232"/>
      <c r="E130" s="232"/>
      <c r="F130" s="233"/>
      <c r="G130" s="237"/>
      <c r="H130" s="232"/>
      <c r="I130" s="320"/>
      <c r="J130" s="236"/>
      <c r="K130" s="236"/>
    </row>
    <row r="131" spans="3:11" ht="12.75">
      <c r="C131" s="231"/>
      <c r="D131" s="232"/>
      <c r="E131" s="232"/>
      <c r="F131" s="233"/>
      <c r="G131" s="237"/>
      <c r="H131" s="232"/>
      <c r="I131" s="320"/>
      <c r="J131" s="236"/>
      <c r="K131" s="236"/>
    </row>
    <row r="132" spans="3:11" ht="12.75">
      <c r="C132" s="231"/>
      <c r="D132" s="232"/>
      <c r="E132" s="232"/>
      <c r="F132" s="233"/>
      <c r="G132" s="237"/>
      <c r="H132" s="232"/>
      <c r="I132" s="320"/>
      <c r="J132" s="236"/>
      <c r="K132" s="236"/>
    </row>
    <row r="133" spans="3:11" ht="12.75">
      <c r="C133" s="231"/>
      <c r="D133" s="232"/>
      <c r="E133" s="232"/>
      <c r="F133" s="233"/>
      <c r="G133" s="237"/>
      <c r="H133" s="232"/>
      <c r="I133" s="320"/>
      <c r="J133" s="236"/>
      <c r="K133" s="236"/>
    </row>
    <row r="134" spans="3:11" ht="12.75">
      <c r="C134" s="231"/>
      <c r="D134" s="232"/>
      <c r="E134" s="232"/>
      <c r="F134" s="233"/>
      <c r="G134" s="237"/>
      <c r="H134" s="232"/>
      <c r="I134" s="320"/>
      <c r="J134" s="236"/>
      <c r="K134" s="236"/>
    </row>
    <row r="135" spans="3:11" ht="12.75">
      <c r="C135" s="231"/>
      <c r="D135" s="232"/>
      <c r="E135" s="232"/>
      <c r="F135" s="233"/>
      <c r="G135" s="237"/>
      <c r="H135" s="232"/>
      <c r="I135" s="320"/>
      <c r="J135" s="236"/>
      <c r="K135" s="236"/>
    </row>
    <row r="136" spans="3:11" ht="12.75">
      <c r="C136" s="231"/>
      <c r="D136" s="232"/>
      <c r="E136" s="232"/>
      <c r="F136" s="233"/>
      <c r="G136" s="237"/>
      <c r="H136" s="232"/>
      <c r="I136" s="320"/>
      <c r="J136" s="236"/>
      <c r="K136" s="236"/>
    </row>
    <row r="137" spans="3:11" ht="12.75">
      <c r="C137" s="231"/>
      <c r="D137" s="232"/>
      <c r="E137" s="232"/>
      <c r="F137" s="233"/>
      <c r="G137" s="237"/>
      <c r="H137" s="232"/>
      <c r="I137" s="320"/>
      <c r="J137" s="236"/>
      <c r="K137" s="236"/>
    </row>
    <row r="138" spans="3:11" ht="12.75">
      <c r="C138" s="231"/>
      <c r="D138" s="232"/>
      <c r="E138" s="232"/>
      <c r="F138" s="233"/>
      <c r="G138" s="237"/>
      <c r="H138" s="232"/>
      <c r="I138" s="320"/>
      <c r="J138" s="236"/>
      <c r="K138" s="236"/>
    </row>
    <row r="139" spans="3:11" ht="12.75">
      <c r="C139" s="231"/>
      <c r="D139" s="232"/>
      <c r="E139" s="232"/>
      <c r="F139" s="233"/>
      <c r="G139" s="237"/>
      <c r="H139" s="232"/>
      <c r="I139" s="320"/>
      <c r="J139" s="236"/>
      <c r="K139" s="236"/>
    </row>
    <row r="140" spans="3:11" ht="12.75">
      <c r="C140" s="231"/>
      <c r="D140" s="232"/>
      <c r="E140" s="232"/>
      <c r="F140" s="233"/>
      <c r="G140" s="237"/>
      <c r="H140" s="232"/>
      <c r="I140" s="320"/>
      <c r="J140" s="236"/>
      <c r="K140" s="236"/>
    </row>
    <row r="141" spans="3:11" ht="12.75">
      <c r="C141" s="231"/>
      <c r="D141" s="232"/>
      <c r="E141" s="232"/>
      <c r="F141" s="233"/>
      <c r="G141" s="237"/>
      <c r="H141" s="232"/>
      <c r="I141" s="320"/>
      <c r="J141" s="236"/>
      <c r="K141" s="236"/>
    </row>
    <row r="142" spans="3:11" ht="12.75">
      <c r="C142" s="231"/>
      <c r="D142" s="232"/>
      <c r="E142" s="232"/>
      <c r="F142" s="233"/>
      <c r="G142" s="237"/>
      <c r="H142" s="232"/>
      <c r="I142" s="320"/>
      <c r="J142" s="236"/>
      <c r="K142" s="236"/>
    </row>
    <row r="143" spans="3:11" ht="12.75">
      <c r="C143" s="231"/>
      <c r="D143" s="232"/>
      <c r="E143" s="232"/>
      <c r="F143" s="233"/>
      <c r="G143" s="237"/>
      <c r="H143" s="232"/>
      <c r="I143" s="320"/>
      <c r="J143" s="236"/>
      <c r="K143" s="236"/>
    </row>
    <row r="144" spans="3:11" ht="12.75">
      <c r="C144" s="231"/>
      <c r="D144" s="232"/>
      <c r="E144" s="232"/>
      <c r="F144" s="233"/>
      <c r="G144" s="237"/>
      <c r="H144" s="232"/>
      <c r="I144" s="320"/>
      <c r="J144" s="236"/>
      <c r="K144" s="236"/>
    </row>
    <row r="145" spans="3:11" ht="12.75">
      <c r="C145" s="231"/>
      <c r="D145" s="232"/>
      <c r="E145" s="232"/>
      <c r="F145" s="233"/>
      <c r="G145" s="237"/>
      <c r="H145" s="232"/>
      <c r="I145" s="320"/>
      <c r="J145" s="236"/>
      <c r="K145" s="236"/>
    </row>
    <row r="146" spans="3:11" ht="12.75">
      <c r="C146" s="231"/>
      <c r="D146" s="232"/>
      <c r="E146" s="232"/>
      <c r="F146" s="233"/>
      <c r="G146" s="237"/>
      <c r="H146" s="232"/>
      <c r="I146" s="320"/>
      <c r="J146" s="236"/>
      <c r="K146" s="236"/>
    </row>
    <row r="147" spans="3:11" ht="12.75">
      <c r="C147" s="231"/>
      <c r="D147" s="232"/>
      <c r="E147" s="232"/>
      <c r="F147" s="233"/>
      <c r="G147" s="237"/>
      <c r="H147" s="232"/>
      <c r="I147" s="320"/>
      <c r="J147" s="236"/>
      <c r="K147" s="236"/>
    </row>
    <row r="148" spans="3:11" ht="12.75">
      <c r="C148" s="231"/>
      <c r="D148" s="232"/>
      <c r="E148" s="232"/>
      <c r="F148" s="233"/>
      <c r="G148" s="237"/>
      <c r="H148" s="232"/>
      <c r="I148" s="320"/>
      <c r="J148" s="236"/>
      <c r="K148" s="236"/>
    </row>
    <row r="149" spans="3:11" ht="12.75">
      <c r="C149" s="231"/>
      <c r="D149" s="232"/>
      <c r="E149" s="232"/>
      <c r="F149" s="233"/>
      <c r="G149" s="237"/>
      <c r="H149" s="232"/>
      <c r="I149" s="320"/>
      <c r="J149" s="236"/>
      <c r="K149" s="236"/>
    </row>
    <row r="150" spans="3:11" ht="12.75">
      <c r="C150" s="231"/>
      <c r="D150" s="232"/>
      <c r="E150" s="232"/>
      <c r="F150" s="233"/>
      <c r="G150" s="237"/>
      <c r="H150" s="232"/>
      <c r="I150" s="320"/>
      <c r="J150" s="236"/>
      <c r="K150" s="236"/>
    </row>
    <row r="151" spans="3:11" ht="12.75">
      <c r="C151" s="231"/>
      <c r="D151" s="232"/>
      <c r="E151" s="232"/>
      <c r="F151" s="233"/>
      <c r="G151" s="237"/>
      <c r="H151" s="232"/>
      <c r="I151" s="320"/>
      <c r="J151" s="236"/>
      <c r="K151" s="236"/>
    </row>
    <row r="152" spans="3:11" ht="12.75">
      <c r="C152" s="231"/>
      <c r="D152" s="232"/>
      <c r="E152" s="232"/>
      <c r="F152" s="233"/>
      <c r="G152" s="237"/>
      <c r="H152" s="232"/>
      <c r="I152" s="320"/>
      <c r="J152" s="236"/>
      <c r="K152" s="236"/>
    </row>
    <row r="153" spans="3:11" ht="12.75">
      <c r="C153" s="231"/>
      <c r="D153" s="232"/>
      <c r="E153" s="232"/>
      <c r="F153" s="233"/>
      <c r="G153" s="237"/>
      <c r="H153" s="232"/>
      <c r="I153" s="320"/>
      <c r="J153" s="236"/>
      <c r="K153" s="236"/>
    </row>
    <row r="154" spans="3:11" ht="12.75">
      <c r="C154" s="231"/>
      <c r="D154" s="232"/>
      <c r="E154" s="232"/>
      <c r="F154" s="233"/>
      <c r="G154" s="237"/>
      <c r="H154" s="232"/>
      <c r="I154" s="320"/>
      <c r="J154" s="236"/>
      <c r="K154" s="236"/>
    </row>
    <row r="155" spans="3:11" ht="12.75">
      <c r="C155" s="231"/>
      <c r="D155" s="232"/>
      <c r="E155" s="232"/>
      <c r="F155" s="233"/>
      <c r="G155" s="237"/>
      <c r="H155" s="232"/>
      <c r="I155" s="320"/>
      <c r="J155" s="236"/>
      <c r="K155" s="236"/>
    </row>
    <row r="156" spans="3:11" ht="12.75">
      <c r="C156" s="231"/>
      <c r="D156" s="232"/>
      <c r="E156" s="232"/>
      <c r="F156" s="233"/>
      <c r="G156" s="237"/>
      <c r="H156" s="232"/>
      <c r="I156" s="320"/>
      <c r="J156" s="236"/>
      <c r="K156" s="236"/>
    </row>
    <row r="157" spans="3:11" ht="12.75">
      <c r="C157" s="231"/>
      <c r="D157" s="232"/>
      <c r="E157" s="232"/>
      <c r="F157" s="233"/>
      <c r="G157" s="237"/>
      <c r="H157" s="232"/>
      <c r="I157" s="320"/>
      <c r="J157" s="236"/>
      <c r="K157" s="236"/>
    </row>
    <row r="158" spans="3:11" ht="12.75">
      <c r="C158" s="231"/>
      <c r="D158" s="232"/>
      <c r="E158" s="232"/>
      <c r="F158" s="233"/>
      <c r="G158" s="237"/>
      <c r="H158" s="232"/>
      <c r="I158" s="320"/>
      <c r="J158" s="236"/>
      <c r="K158" s="236"/>
    </row>
    <row r="159" spans="3:11" ht="12.75">
      <c r="C159" s="231"/>
      <c r="D159" s="232"/>
      <c r="E159" s="232"/>
      <c r="F159" s="233"/>
      <c r="G159" s="237"/>
      <c r="H159" s="232"/>
      <c r="I159" s="320"/>
      <c r="J159" s="236"/>
      <c r="K159" s="236"/>
    </row>
    <row r="160" spans="3:11" ht="12.75">
      <c r="C160" s="231"/>
      <c r="D160" s="232"/>
      <c r="E160" s="232"/>
      <c r="F160" s="233"/>
      <c r="G160" s="237"/>
      <c r="H160" s="232"/>
      <c r="I160" s="320"/>
      <c r="J160" s="236"/>
      <c r="K160" s="236"/>
    </row>
    <row r="161" spans="3:11" ht="12.75">
      <c r="C161" s="231"/>
      <c r="D161" s="232"/>
      <c r="E161" s="232"/>
      <c r="F161" s="233"/>
      <c r="G161" s="237"/>
      <c r="H161" s="232"/>
      <c r="I161" s="320"/>
      <c r="J161" s="236"/>
      <c r="K161" s="236"/>
    </row>
    <row r="162" spans="3:11" ht="12.75">
      <c r="C162" s="231"/>
      <c r="D162" s="232"/>
      <c r="E162" s="232"/>
      <c r="F162" s="233"/>
      <c r="G162" s="237"/>
      <c r="H162" s="232"/>
      <c r="I162" s="320"/>
      <c r="J162" s="236"/>
      <c r="K162" s="236"/>
    </row>
    <row r="163" spans="3:11" ht="12.75">
      <c r="C163" s="231"/>
      <c r="D163" s="232"/>
      <c r="E163" s="232"/>
      <c r="F163" s="233"/>
      <c r="G163" s="237"/>
      <c r="H163" s="232"/>
      <c r="I163" s="320"/>
      <c r="J163" s="236"/>
      <c r="K163" s="236"/>
    </row>
    <row r="164" spans="3:11" ht="12.75">
      <c r="C164" s="231"/>
      <c r="D164" s="232"/>
      <c r="E164" s="232"/>
      <c r="F164" s="233"/>
      <c r="G164" s="237"/>
      <c r="H164" s="232"/>
      <c r="I164" s="320"/>
      <c r="J164" s="236"/>
      <c r="K164" s="236"/>
    </row>
    <row r="165" spans="3:11" ht="12.75">
      <c r="C165" s="231"/>
      <c r="D165" s="232"/>
      <c r="E165" s="232"/>
      <c r="F165" s="233"/>
      <c r="G165" s="237"/>
      <c r="H165" s="232"/>
      <c r="I165" s="320"/>
      <c r="J165" s="236"/>
      <c r="K165" s="236"/>
    </row>
    <row r="166" spans="3:11" ht="12.75">
      <c r="C166" s="231"/>
      <c r="D166" s="232"/>
      <c r="E166" s="232"/>
      <c r="F166" s="233"/>
      <c r="G166" s="237"/>
      <c r="H166" s="232"/>
      <c r="I166" s="320"/>
      <c r="J166" s="236"/>
      <c r="K166" s="236"/>
    </row>
    <row r="167" spans="3:11" ht="12.75">
      <c r="C167" s="231"/>
      <c r="D167" s="232"/>
      <c r="E167" s="232"/>
      <c r="F167" s="233"/>
      <c r="G167" s="237"/>
      <c r="H167" s="232"/>
      <c r="I167" s="320"/>
      <c r="J167" s="236"/>
      <c r="K167" s="236"/>
    </row>
    <row r="168" spans="3:11" ht="12.75">
      <c r="C168" s="231"/>
      <c r="D168" s="232"/>
      <c r="E168" s="232"/>
      <c r="F168" s="233"/>
      <c r="G168" s="237"/>
      <c r="H168" s="232"/>
      <c r="I168" s="320"/>
      <c r="J168" s="236"/>
      <c r="K168" s="236"/>
    </row>
    <row r="169" spans="3:11" ht="12.75">
      <c r="C169" s="231"/>
      <c r="D169" s="232"/>
      <c r="E169" s="232"/>
      <c r="F169" s="233"/>
      <c r="G169" s="237"/>
      <c r="H169" s="232"/>
      <c r="I169" s="320"/>
      <c r="J169" s="236"/>
      <c r="K169" s="236"/>
    </row>
    <row r="170" spans="3:11" ht="12.75">
      <c r="C170" s="231"/>
      <c r="D170" s="232"/>
      <c r="E170" s="232"/>
      <c r="F170" s="233"/>
      <c r="G170" s="237"/>
      <c r="H170" s="232"/>
      <c r="I170" s="320"/>
      <c r="J170" s="236"/>
      <c r="K170" s="236"/>
    </row>
    <row r="171" spans="3:11" ht="12.75">
      <c r="C171" s="231"/>
      <c r="D171" s="232"/>
      <c r="E171" s="232"/>
      <c r="F171" s="233"/>
      <c r="G171" s="237"/>
      <c r="H171" s="232"/>
      <c r="I171" s="320"/>
      <c r="J171" s="236"/>
      <c r="K171" s="236"/>
    </row>
    <row r="172" spans="3:11" ht="12.75">
      <c r="C172" s="231"/>
      <c r="D172" s="232"/>
      <c r="E172" s="232"/>
      <c r="F172" s="233"/>
      <c r="G172" s="237"/>
      <c r="H172" s="232"/>
      <c r="I172" s="320"/>
      <c r="J172" s="236"/>
      <c r="K172" s="236"/>
    </row>
    <row r="173" spans="3:11" ht="12.75">
      <c r="C173" s="231"/>
      <c r="D173" s="232"/>
      <c r="E173" s="232"/>
      <c r="F173" s="233"/>
      <c r="G173" s="237"/>
      <c r="H173" s="232"/>
      <c r="I173" s="320"/>
      <c r="J173" s="236"/>
      <c r="K173" s="236"/>
    </row>
    <row r="174" spans="3:11" ht="12.75">
      <c r="C174" s="231"/>
      <c r="D174" s="232"/>
      <c r="E174" s="232"/>
      <c r="F174" s="233"/>
      <c r="G174" s="237"/>
      <c r="H174" s="232"/>
      <c r="I174" s="320"/>
      <c r="J174" s="236"/>
      <c r="K174" s="236"/>
    </row>
    <row r="175" spans="3:11" ht="12.75">
      <c r="C175" s="231"/>
      <c r="D175" s="232"/>
      <c r="E175" s="232"/>
      <c r="F175" s="233"/>
      <c r="G175" s="237"/>
      <c r="H175" s="232"/>
      <c r="I175" s="320"/>
      <c r="J175" s="236"/>
      <c r="K175" s="236"/>
    </row>
    <row r="176" spans="3:11" ht="12.75">
      <c r="C176" s="231"/>
      <c r="D176" s="232"/>
      <c r="E176" s="232"/>
      <c r="F176" s="233"/>
      <c r="G176" s="237"/>
      <c r="H176" s="232"/>
      <c r="I176" s="320"/>
      <c r="J176" s="236"/>
      <c r="K176" s="236"/>
    </row>
    <row r="177" spans="3:11" ht="12.75">
      <c r="C177" s="231"/>
      <c r="D177" s="232"/>
      <c r="E177" s="232"/>
      <c r="F177" s="233"/>
      <c r="G177" s="237"/>
      <c r="H177" s="232"/>
      <c r="I177" s="320"/>
      <c r="J177" s="236"/>
      <c r="K177" s="236"/>
    </row>
    <row r="178" spans="3:11" ht="12.75">
      <c r="C178" s="231"/>
      <c r="D178" s="232"/>
      <c r="E178" s="232"/>
      <c r="F178" s="233"/>
      <c r="G178" s="237"/>
      <c r="H178" s="232"/>
      <c r="I178" s="320"/>
      <c r="J178" s="236"/>
      <c r="K178" s="236"/>
    </row>
    <row r="179" spans="3:11" ht="12.75">
      <c r="C179" s="231"/>
      <c r="D179" s="232"/>
      <c r="E179" s="232"/>
      <c r="F179" s="233"/>
      <c r="G179" s="237"/>
      <c r="H179" s="232"/>
      <c r="I179" s="320"/>
      <c r="J179" s="236"/>
      <c r="K179" s="236"/>
    </row>
    <row r="180" spans="3:11" ht="12.75">
      <c r="C180" s="231"/>
      <c r="D180" s="232"/>
      <c r="E180" s="232"/>
      <c r="F180" s="233"/>
      <c r="G180" s="237"/>
      <c r="H180" s="232"/>
      <c r="I180" s="320"/>
      <c r="J180" s="236"/>
      <c r="K180" s="236"/>
    </row>
    <row r="181" spans="3:11" ht="12.75">
      <c r="C181" s="231"/>
      <c r="D181" s="232"/>
      <c r="E181" s="232"/>
      <c r="F181" s="233"/>
      <c r="G181" s="237"/>
      <c r="H181" s="232"/>
      <c r="I181" s="320"/>
      <c r="J181" s="236"/>
      <c r="K181" s="236"/>
    </row>
    <row r="182" spans="3:11" ht="12.75">
      <c r="C182" s="231"/>
      <c r="D182" s="232"/>
      <c r="E182" s="232"/>
      <c r="F182" s="233"/>
      <c r="G182" s="237"/>
      <c r="H182" s="232"/>
      <c r="I182" s="320"/>
      <c r="J182" s="236"/>
      <c r="K182" s="236"/>
    </row>
    <row r="183" spans="3:11" ht="12.75">
      <c r="C183" s="231"/>
      <c r="D183" s="232"/>
      <c r="E183" s="232"/>
      <c r="F183" s="233"/>
      <c r="G183" s="237"/>
      <c r="H183" s="232"/>
      <c r="I183" s="320"/>
      <c r="J183" s="236"/>
      <c r="K183" s="236"/>
    </row>
    <row r="184" spans="3:11" ht="12.75">
      <c r="C184" s="231"/>
      <c r="D184" s="232"/>
      <c r="E184" s="232"/>
      <c r="F184" s="233"/>
      <c r="G184" s="237"/>
      <c r="H184" s="232"/>
      <c r="I184" s="320"/>
      <c r="J184" s="236"/>
      <c r="K184" s="236"/>
    </row>
    <row r="185" spans="3:11" ht="12.75">
      <c r="C185" s="231"/>
      <c r="D185" s="232"/>
      <c r="E185" s="232"/>
      <c r="F185" s="233"/>
      <c r="G185" s="237"/>
      <c r="H185" s="232"/>
      <c r="I185" s="320"/>
      <c r="J185" s="236"/>
      <c r="K185" s="236"/>
    </row>
    <row r="186" spans="3:11" ht="12.75">
      <c r="C186" s="231"/>
      <c r="D186" s="232"/>
      <c r="E186" s="232"/>
      <c r="F186" s="233"/>
      <c r="G186" s="237"/>
      <c r="H186" s="232"/>
      <c r="I186" s="320"/>
      <c r="J186" s="236"/>
      <c r="K186" s="236"/>
    </row>
    <row r="187" spans="3:11" ht="12.75">
      <c r="C187" s="231"/>
      <c r="D187" s="232"/>
      <c r="E187" s="232"/>
      <c r="F187" s="233"/>
      <c r="G187" s="237"/>
      <c r="H187" s="232"/>
      <c r="I187" s="320"/>
      <c r="J187" s="236"/>
      <c r="K187" s="236"/>
    </row>
    <row r="188" spans="3:11" ht="12.75">
      <c r="C188" s="231"/>
      <c r="D188" s="232"/>
      <c r="E188" s="232"/>
      <c r="F188" s="233"/>
      <c r="G188" s="237"/>
      <c r="H188" s="232"/>
      <c r="I188" s="320"/>
      <c r="J188" s="236"/>
      <c r="K188" s="236"/>
    </row>
  </sheetData>
  <sheetProtection/>
  <mergeCells count="27">
    <mergeCell ref="BR9:BV9"/>
    <mergeCell ref="AG9:AK9"/>
    <mergeCell ref="AL9:AP9"/>
    <mergeCell ref="AQ9:AU9"/>
    <mergeCell ref="AW9:BA9"/>
    <mergeCell ref="BB9:BF9"/>
    <mergeCell ref="BG9:BL9"/>
    <mergeCell ref="BM9:BQ9"/>
    <mergeCell ref="L9:Q9"/>
    <mergeCell ref="R9:V9"/>
    <mergeCell ref="W9:AA9"/>
    <mergeCell ref="AB9:AF9"/>
    <mergeCell ref="M63:V63"/>
    <mergeCell ref="W63:Y63"/>
    <mergeCell ref="Z63:AB63"/>
    <mergeCell ref="AC63:AE63"/>
    <mergeCell ref="AF63:AH63"/>
    <mergeCell ref="AI63:AL63"/>
    <mergeCell ref="AM63:AO63"/>
    <mergeCell ref="J10:J16"/>
    <mergeCell ref="M62:V62"/>
    <mergeCell ref="W62:Y62"/>
    <mergeCell ref="Z62:AB62"/>
    <mergeCell ref="AC62:AE62"/>
    <mergeCell ref="AM62:AO62"/>
    <mergeCell ref="AF62:AH62"/>
    <mergeCell ref="AI62:AL6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4" r:id="rId2"/>
  <headerFooter alignWithMargins="0"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178"/>
  <sheetViews>
    <sheetView showGridLines="0" showZeros="0" zoomScale="75" zoomScaleNormal="75" zoomScaleSheetLayoutView="100" zoomScalePageLayoutView="0" workbookViewId="0" topLeftCell="B1">
      <pane xSplit="10" ySplit="21" topLeftCell="L22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M25" sqref="M25"/>
    </sheetView>
  </sheetViews>
  <sheetFormatPr defaultColWidth="11.421875" defaultRowHeight="12.75"/>
  <cols>
    <col min="1" max="1" width="2.140625" style="1" hidden="1" customWidth="1"/>
    <col min="2" max="2" width="1.7109375" style="1" customWidth="1"/>
    <col min="3" max="3" width="25.140625" style="2" customWidth="1"/>
    <col min="4" max="4" width="13.7109375" style="3" bestFit="1" customWidth="1"/>
    <col min="5" max="5" width="8.57421875" style="3" customWidth="1"/>
    <col min="6" max="6" width="7.7109375" style="5" hidden="1" customWidth="1"/>
    <col min="7" max="7" width="7.140625" style="9" customWidth="1"/>
    <col min="8" max="8" width="5.00390625" style="3" customWidth="1"/>
    <col min="9" max="9" width="8.57421875" style="300" customWidth="1"/>
    <col min="10" max="11" width="6.00390625" style="7" hidden="1" customWidth="1"/>
    <col min="12" max="74" width="3.00390625" style="1" customWidth="1"/>
    <col min="75" max="75" width="1.7109375" style="1" customWidth="1"/>
    <col min="76" max="213" width="11.57421875" style="8" customWidth="1"/>
    <col min="214" max="16384" width="11.421875" style="1" customWidth="1"/>
  </cols>
  <sheetData>
    <row r="1" ht="15.75">
      <c r="C1" s="252" t="s">
        <v>82</v>
      </c>
    </row>
    <row r="2" ht="2.25" customHeight="1">
      <c r="C2" s="1"/>
    </row>
    <row r="3" ht="13.5">
      <c r="C3" s="266" t="s">
        <v>89</v>
      </c>
    </row>
    <row r="4" ht="3" customHeight="1">
      <c r="C4" s="266"/>
    </row>
    <row r="5" spans="3:4" ht="12.75">
      <c r="C5" s="4" t="s">
        <v>27</v>
      </c>
      <c r="D5" s="4" t="s">
        <v>82</v>
      </c>
    </row>
    <row r="6" spans="3:5" ht="12.75">
      <c r="C6" s="2" t="s">
        <v>28</v>
      </c>
      <c r="D6" s="4" t="s">
        <v>101</v>
      </c>
      <c r="E6" s="4"/>
    </row>
    <row r="7" spans="3:5" ht="12.75">
      <c r="C7" s="1" t="s">
        <v>83</v>
      </c>
      <c r="D7" s="270">
        <v>38645</v>
      </c>
      <c r="E7" s="1"/>
    </row>
    <row r="8" spans="3:75" ht="4.5" customHeight="1" thickBot="1">
      <c r="C8" s="1"/>
      <c r="D8" s="1"/>
      <c r="E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</row>
    <row r="9" spans="6:210" s="4" customFormat="1" ht="13.5" customHeight="1" thickBot="1">
      <c r="F9" s="5"/>
      <c r="G9" s="13"/>
      <c r="H9" s="3"/>
      <c r="I9" s="301"/>
      <c r="J9" s="14"/>
      <c r="K9" s="15"/>
      <c r="L9" s="499" t="s">
        <v>29</v>
      </c>
      <c r="M9" s="500"/>
      <c r="N9" s="500"/>
      <c r="O9" s="500"/>
      <c r="P9" s="500"/>
      <c r="Q9" s="500"/>
      <c r="R9" s="501" t="s">
        <v>30</v>
      </c>
      <c r="S9" s="502"/>
      <c r="T9" s="502"/>
      <c r="U9" s="502"/>
      <c r="V9" s="503"/>
      <c r="W9" s="500" t="s">
        <v>31</v>
      </c>
      <c r="X9" s="500"/>
      <c r="Y9" s="500"/>
      <c r="Z9" s="500"/>
      <c r="AA9" s="504"/>
      <c r="AB9" s="505" t="s">
        <v>32</v>
      </c>
      <c r="AC9" s="506"/>
      <c r="AD9" s="506"/>
      <c r="AE9" s="506"/>
      <c r="AF9" s="507"/>
      <c r="AG9" s="509" t="s">
        <v>33</v>
      </c>
      <c r="AH9" s="500"/>
      <c r="AI9" s="500"/>
      <c r="AJ9" s="500"/>
      <c r="AK9" s="500"/>
      <c r="AL9" s="505" t="s">
        <v>34</v>
      </c>
      <c r="AM9" s="506"/>
      <c r="AN9" s="506"/>
      <c r="AO9" s="506"/>
      <c r="AP9" s="507"/>
      <c r="AQ9" s="500" t="s">
        <v>35</v>
      </c>
      <c r="AR9" s="500"/>
      <c r="AS9" s="500"/>
      <c r="AT9" s="500"/>
      <c r="AU9" s="500"/>
      <c r="AV9" s="289"/>
      <c r="AW9" s="506" t="s">
        <v>36</v>
      </c>
      <c r="AX9" s="506"/>
      <c r="AY9" s="506"/>
      <c r="AZ9" s="506"/>
      <c r="BA9" s="507"/>
      <c r="BB9" s="500" t="s">
        <v>37</v>
      </c>
      <c r="BC9" s="500"/>
      <c r="BD9" s="500"/>
      <c r="BE9" s="500"/>
      <c r="BF9" s="504"/>
      <c r="BG9" s="505" t="s">
        <v>38</v>
      </c>
      <c r="BH9" s="506"/>
      <c r="BI9" s="506"/>
      <c r="BJ9" s="506"/>
      <c r="BK9" s="506"/>
      <c r="BL9" s="507"/>
      <c r="BM9" s="500" t="s">
        <v>39</v>
      </c>
      <c r="BN9" s="500"/>
      <c r="BO9" s="500"/>
      <c r="BP9" s="500"/>
      <c r="BQ9" s="504"/>
      <c r="BR9" s="505" t="s">
        <v>40</v>
      </c>
      <c r="BS9" s="506"/>
      <c r="BT9" s="506"/>
      <c r="BU9" s="506"/>
      <c r="BV9" s="508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</row>
    <row r="10" spans="3:213" ht="12.75" customHeight="1" hidden="1">
      <c r="C10" s="17" t="s">
        <v>41</v>
      </c>
      <c r="D10" s="18" t="s">
        <v>64</v>
      </c>
      <c r="E10" s="16"/>
      <c r="F10" s="19"/>
      <c r="G10" s="20"/>
      <c r="H10" s="21"/>
      <c r="I10" s="302"/>
      <c r="J10" s="514" t="s">
        <v>42</v>
      </c>
      <c r="K10" s="8" t="s">
        <v>43</v>
      </c>
      <c r="L10" s="22"/>
      <c r="M10" s="23">
        <v>3</v>
      </c>
      <c r="N10" s="23">
        <v>10</v>
      </c>
      <c r="O10" s="23">
        <v>17</v>
      </c>
      <c r="P10" s="24">
        <v>24</v>
      </c>
      <c r="Q10" s="25">
        <v>31</v>
      </c>
      <c r="R10" s="138"/>
      <c r="S10" s="273">
        <v>7</v>
      </c>
      <c r="T10" s="273">
        <v>14</v>
      </c>
      <c r="U10" s="273">
        <v>21</v>
      </c>
      <c r="V10" s="274">
        <v>28</v>
      </c>
      <c r="W10" s="24"/>
      <c r="X10" s="23">
        <v>7</v>
      </c>
      <c r="Y10" s="23">
        <v>14</v>
      </c>
      <c r="Z10" s="23">
        <v>21</v>
      </c>
      <c r="AA10" s="25">
        <v>28</v>
      </c>
      <c r="AB10" s="24"/>
      <c r="AC10" s="23">
        <v>4</v>
      </c>
      <c r="AD10" s="23">
        <v>11</v>
      </c>
      <c r="AE10" s="23">
        <v>18</v>
      </c>
      <c r="AF10" s="25">
        <v>25</v>
      </c>
      <c r="AG10" s="24"/>
      <c r="AH10" s="23">
        <v>2</v>
      </c>
      <c r="AI10" s="23">
        <v>9</v>
      </c>
      <c r="AJ10" s="23">
        <v>16</v>
      </c>
      <c r="AK10" s="24">
        <v>23</v>
      </c>
      <c r="AL10" s="24"/>
      <c r="AM10" s="23">
        <v>6</v>
      </c>
      <c r="AN10" s="23">
        <v>13</v>
      </c>
      <c r="AO10" s="23">
        <v>20</v>
      </c>
      <c r="AP10" s="26">
        <v>27</v>
      </c>
      <c r="AQ10" s="24"/>
      <c r="AR10" s="23">
        <v>4</v>
      </c>
      <c r="AS10" s="23">
        <v>11</v>
      </c>
      <c r="AT10" s="23">
        <v>18</v>
      </c>
      <c r="AU10" s="286">
        <v>25</v>
      </c>
      <c r="AV10" s="25"/>
      <c r="AW10" s="24">
        <v>1</v>
      </c>
      <c r="AX10" s="23">
        <v>8</v>
      </c>
      <c r="AY10" s="23">
        <v>15</v>
      </c>
      <c r="AZ10" s="23">
        <v>22</v>
      </c>
      <c r="BA10" s="26">
        <v>29</v>
      </c>
      <c r="BB10" s="27"/>
      <c r="BC10" s="28">
        <v>5</v>
      </c>
      <c r="BD10" s="28">
        <v>12</v>
      </c>
      <c r="BE10" s="28">
        <v>19</v>
      </c>
      <c r="BF10" s="29">
        <v>26</v>
      </c>
      <c r="BG10" s="24"/>
      <c r="BH10" s="23">
        <v>3</v>
      </c>
      <c r="BI10" s="23">
        <v>10</v>
      </c>
      <c r="BJ10" s="23">
        <v>17</v>
      </c>
      <c r="BK10" s="24">
        <v>24</v>
      </c>
      <c r="BL10" s="25">
        <v>31</v>
      </c>
      <c r="BM10" s="24"/>
      <c r="BN10" s="23">
        <v>7</v>
      </c>
      <c r="BO10" s="23">
        <v>14</v>
      </c>
      <c r="BP10" s="23">
        <v>21</v>
      </c>
      <c r="BQ10" s="26">
        <v>28</v>
      </c>
      <c r="BR10" s="23"/>
      <c r="BS10" s="23">
        <v>5</v>
      </c>
      <c r="BT10" s="23">
        <v>12</v>
      </c>
      <c r="BU10" s="23">
        <v>19</v>
      </c>
      <c r="BV10" s="30">
        <v>26</v>
      </c>
      <c r="BW10" s="8"/>
      <c r="HC10" s="1"/>
      <c r="HD10" s="1"/>
      <c r="HE10" s="1"/>
    </row>
    <row r="11" spans="3:213" ht="12" customHeight="1" hidden="1">
      <c r="C11" s="17"/>
      <c r="D11" s="21"/>
      <c r="E11" s="16"/>
      <c r="F11" s="31"/>
      <c r="G11" s="32"/>
      <c r="H11" s="32"/>
      <c r="I11" s="303"/>
      <c r="J11" s="515"/>
      <c r="K11" s="34" t="s">
        <v>44</v>
      </c>
      <c r="L11" s="35"/>
      <c r="M11" s="36">
        <v>4</v>
      </c>
      <c r="N11" s="36">
        <v>11</v>
      </c>
      <c r="O11" s="36">
        <v>18</v>
      </c>
      <c r="P11" s="37">
        <v>25</v>
      </c>
      <c r="Q11" s="38"/>
      <c r="R11" s="37">
        <v>1</v>
      </c>
      <c r="S11" s="36">
        <v>8</v>
      </c>
      <c r="T11" s="36">
        <v>15</v>
      </c>
      <c r="U11" s="36">
        <v>22</v>
      </c>
      <c r="V11" s="39"/>
      <c r="W11" s="37">
        <v>1</v>
      </c>
      <c r="X11" s="36">
        <v>8</v>
      </c>
      <c r="Y11" s="36">
        <v>15</v>
      </c>
      <c r="Z11" s="36">
        <v>22</v>
      </c>
      <c r="AA11" s="38">
        <v>29</v>
      </c>
      <c r="AB11" s="37"/>
      <c r="AC11" s="36">
        <v>5</v>
      </c>
      <c r="AD11" s="36">
        <v>12</v>
      </c>
      <c r="AE11" s="36">
        <v>19</v>
      </c>
      <c r="AF11" s="38">
        <v>26</v>
      </c>
      <c r="AG11" s="37"/>
      <c r="AH11" s="36">
        <v>3</v>
      </c>
      <c r="AI11" s="36">
        <v>10</v>
      </c>
      <c r="AJ11" s="36">
        <v>17</v>
      </c>
      <c r="AK11" s="37">
        <v>24</v>
      </c>
      <c r="AL11" s="37"/>
      <c r="AM11" s="36">
        <v>7</v>
      </c>
      <c r="AN11" s="36">
        <v>14</v>
      </c>
      <c r="AO11" s="36">
        <v>21</v>
      </c>
      <c r="AP11" s="39">
        <v>28</v>
      </c>
      <c r="AQ11" s="37"/>
      <c r="AR11" s="36">
        <v>5</v>
      </c>
      <c r="AS11" s="36">
        <v>12</v>
      </c>
      <c r="AT11" s="36">
        <v>19</v>
      </c>
      <c r="AU11" s="287">
        <v>26</v>
      </c>
      <c r="AV11" s="38"/>
      <c r="AW11" s="37">
        <v>2</v>
      </c>
      <c r="AX11" s="36">
        <v>9</v>
      </c>
      <c r="AY11" s="36">
        <v>16</v>
      </c>
      <c r="AZ11" s="36">
        <v>23</v>
      </c>
      <c r="BA11" s="39">
        <v>30</v>
      </c>
      <c r="BB11" s="40"/>
      <c r="BC11" s="36">
        <v>6</v>
      </c>
      <c r="BD11" s="36">
        <v>13</v>
      </c>
      <c r="BE11" s="36">
        <v>20</v>
      </c>
      <c r="BF11" s="38">
        <v>27</v>
      </c>
      <c r="BG11" s="37"/>
      <c r="BH11" s="36">
        <v>4</v>
      </c>
      <c r="BI11" s="36">
        <v>11</v>
      </c>
      <c r="BJ11" s="36">
        <v>18</v>
      </c>
      <c r="BK11" s="37">
        <v>25</v>
      </c>
      <c r="BL11" s="38"/>
      <c r="BM11" s="37">
        <v>1</v>
      </c>
      <c r="BN11" s="36">
        <v>8</v>
      </c>
      <c r="BO11" s="36">
        <v>15</v>
      </c>
      <c r="BP11" s="36">
        <v>22</v>
      </c>
      <c r="BQ11" s="39">
        <v>29</v>
      </c>
      <c r="BR11" s="36"/>
      <c r="BS11" s="36">
        <v>6</v>
      </c>
      <c r="BT11" s="36">
        <v>13</v>
      </c>
      <c r="BU11" s="36">
        <v>20</v>
      </c>
      <c r="BV11" s="41">
        <v>27</v>
      </c>
      <c r="BW11" s="8"/>
      <c r="HC11" s="1"/>
      <c r="HD11" s="1"/>
      <c r="HE11" s="1"/>
    </row>
    <row r="12" spans="3:213" ht="12.75" customHeight="1" hidden="1">
      <c r="C12" s="17"/>
      <c r="D12" s="17"/>
      <c r="E12" s="16"/>
      <c r="F12" s="19"/>
      <c r="G12" s="32"/>
      <c r="H12" s="32"/>
      <c r="I12" s="302"/>
      <c r="J12" s="515"/>
      <c r="K12" s="34" t="s">
        <v>45</v>
      </c>
      <c r="L12" s="35"/>
      <c r="M12" s="36">
        <v>5</v>
      </c>
      <c r="N12" s="36">
        <v>12</v>
      </c>
      <c r="O12" s="36">
        <v>19</v>
      </c>
      <c r="P12" s="37">
        <v>26</v>
      </c>
      <c r="Q12" s="38"/>
      <c r="R12" s="37">
        <v>2</v>
      </c>
      <c r="S12" s="36">
        <v>9</v>
      </c>
      <c r="T12" s="36">
        <v>16</v>
      </c>
      <c r="U12" s="36">
        <v>23</v>
      </c>
      <c r="V12" s="39"/>
      <c r="W12" s="37">
        <v>2</v>
      </c>
      <c r="X12" s="36">
        <v>9</v>
      </c>
      <c r="Y12" s="36">
        <v>16</v>
      </c>
      <c r="Z12" s="36">
        <v>23</v>
      </c>
      <c r="AA12" s="38">
        <v>30</v>
      </c>
      <c r="AB12" s="37"/>
      <c r="AC12" s="36">
        <v>6</v>
      </c>
      <c r="AD12" s="36">
        <v>13</v>
      </c>
      <c r="AE12" s="36">
        <v>20</v>
      </c>
      <c r="AF12" s="38">
        <v>27</v>
      </c>
      <c r="AG12" s="37"/>
      <c r="AH12" s="36">
        <v>4</v>
      </c>
      <c r="AI12" s="36">
        <v>11</v>
      </c>
      <c r="AJ12" s="36">
        <v>18</v>
      </c>
      <c r="AK12" s="37">
        <v>25</v>
      </c>
      <c r="AL12" s="37">
        <v>1</v>
      </c>
      <c r="AM12" s="36">
        <v>8</v>
      </c>
      <c r="AN12" s="36">
        <v>15</v>
      </c>
      <c r="AO12" s="36">
        <v>22</v>
      </c>
      <c r="AP12" s="39">
        <v>29</v>
      </c>
      <c r="AQ12" s="37"/>
      <c r="AR12" s="36">
        <v>6</v>
      </c>
      <c r="AS12" s="36">
        <v>13</v>
      </c>
      <c r="AT12" s="36">
        <v>20</v>
      </c>
      <c r="AU12" s="287">
        <v>27</v>
      </c>
      <c r="AV12" s="38"/>
      <c r="AW12" s="37">
        <v>3</v>
      </c>
      <c r="AX12" s="36">
        <v>10</v>
      </c>
      <c r="AY12" s="36">
        <v>17</v>
      </c>
      <c r="AZ12" s="36">
        <v>24</v>
      </c>
      <c r="BA12" s="39">
        <v>31</v>
      </c>
      <c r="BB12" s="40"/>
      <c r="BC12" s="36">
        <v>7</v>
      </c>
      <c r="BD12" s="36">
        <v>14</v>
      </c>
      <c r="BE12" s="36">
        <v>21</v>
      </c>
      <c r="BF12" s="38">
        <v>28</v>
      </c>
      <c r="BG12" s="37"/>
      <c r="BH12" s="36">
        <v>5</v>
      </c>
      <c r="BI12" s="36">
        <v>12</v>
      </c>
      <c r="BJ12" s="36">
        <v>19</v>
      </c>
      <c r="BK12" s="37">
        <v>26</v>
      </c>
      <c r="BL12" s="38"/>
      <c r="BM12" s="37">
        <v>2</v>
      </c>
      <c r="BN12" s="36">
        <v>9</v>
      </c>
      <c r="BO12" s="36">
        <v>16</v>
      </c>
      <c r="BP12" s="36">
        <v>23</v>
      </c>
      <c r="BQ12" s="39">
        <v>30</v>
      </c>
      <c r="BR12" s="36"/>
      <c r="BS12" s="36">
        <v>7</v>
      </c>
      <c r="BT12" s="36">
        <v>14</v>
      </c>
      <c r="BU12" s="36">
        <v>21</v>
      </c>
      <c r="BV12" s="41">
        <v>28</v>
      </c>
      <c r="BW12" s="8"/>
      <c r="HC12" s="1"/>
      <c r="HD12" s="1"/>
      <c r="HE12" s="1"/>
    </row>
    <row r="13" spans="3:213" ht="12.75" customHeight="1" hidden="1">
      <c r="C13" s="17"/>
      <c r="D13" s="16"/>
      <c r="E13" s="16"/>
      <c r="F13" s="19"/>
      <c r="G13" s="20"/>
      <c r="H13" s="21"/>
      <c r="I13" s="302"/>
      <c r="J13" s="515"/>
      <c r="K13" s="34" t="s">
        <v>46</v>
      </c>
      <c r="L13" s="42"/>
      <c r="M13" s="36">
        <v>6</v>
      </c>
      <c r="N13" s="36">
        <v>13</v>
      </c>
      <c r="O13" s="36">
        <v>20</v>
      </c>
      <c r="P13" s="37">
        <v>27</v>
      </c>
      <c r="Q13" s="38"/>
      <c r="R13" s="37">
        <v>3</v>
      </c>
      <c r="S13" s="36">
        <v>10</v>
      </c>
      <c r="T13" s="36">
        <v>17</v>
      </c>
      <c r="U13" s="36">
        <v>24</v>
      </c>
      <c r="V13" s="39"/>
      <c r="W13" s="37">
        <v>3</v>
      </c>
      <c r="X13" s="36">
        <v>10</v>
      </c>
      <c r="Y13" s="36">
        <v>17</v>
      </c>
      <c r="Z13" s="36">
        <v>24</v>
      </c>
      <c r="AA13" s="38">
        <v>31</v>
      </c>
      <c r="AB13" s="37"/>
      <c r="AC13" s="36">
        <v>7</v>
      </c>
      <c r="AD13" s="36">
        <v>14</v>
      </c>
      <c r="AE13" s="36">
        <v>21</v>
      </c>
      <c r="AF13" s="38">
        <v>28</v>
      </c>
      <c r="AG13" s="37"/>
      <c r="AH13" s="36">
        <v>5</v>
      </c>
      <c r="AI13" s="36">
        <v>12</v>
      </c>
      <c r="AJ13" s="36">
        <v>19</v>
      </c>
      <c r="AK13" s="37">
        <v>26</v>
      </c>
      <c r="AL13" s="37">
        <v>2</v>
      </c>
      <c r="AM13" s="36">
        <v>9</v>
      </c>
      <c r="AN13" s="36">
        <v>16</v>
      </c>
      <c r="AO13" s="36">
        <v>23</v>
      </c>
      <c r="AP13" s="39">
        <v>30</v>
      </c>
      <c r="AQ13" s="37"/>
      <c r="AR13" s="36">
        <v>7</v>
      </c>
      <c r="AS13" s="36">
        <v>14</v>
      </c>
      <c r="AT13" s="36">
        <v>21</v>
      </c>
      <c r="AU13" s="287">
        <v>28</v>
      </c>
      <c r="AV13" s="38"/>
      <c r="AW13" s="37">
        <v>4</v>
      </c>
      <c r="AX13" s="36">
        <v>11</v>
      </c>
      <c r="AY13" s="36">
        <v>18</v>
      </c>
      <c r="AZ13" s="36">
        <v>25</v>
      </c>
      <c r="BA13" s="39"/>
      <c r="BB13" s="40">
        <v>1</v>
      </c>
      <c r="BC13" s="36">
        <v>8</v>
      </c>
      <c r="BD13" s="36">
        <v>15</v>
      </c>
      <c r="BE13" s="36">
        <v>22</v>
      </c>
      <c r="BF13" s="38">
        <v>29</v>
      </c>
      <c r="BG13" s="37"/>
      <c r="BH13" s="36">
        <v>6</v>
      </c>
      <c r="BI13" s="36">
        <v>13</v>
      </c>
      <c r="BJ13" s="36">
        <v>20</v>
      </c>
      <c r="BK13" s="37">
        <v>27</v>
      </c>
      <c r="BL13" s="38"/>
      <c r="BM13" s="37">
        <v>3</v>
      </c>
      <c r="BN13" s="36">
        <v>10</v>
      </c>
      <c r="BO13" s="36">
        <v>17</v>
      </c>
      <c r="BP13" s="36">
        <v>24</v>
      </c>
      <c r="BQ13" s="39"/>
      <c r="BR13" s="36">
        <v>1</v>
      </c>
      <c r="BS13" s="36">
        <v>8</v>
      </c>
      <c r="BT13" s="36">
        <v>15</v>
      </c>
      <c r="BU13" s="36">
        <v>22</v>
      </c>
      <c r="BV13" s="41">
        <v>29</v>
      </c>
      <c r="BW13" s="8"/>
      <c r="HC13" s="1"/>
      <c r="HD13" s="1"/>
      <c r="HE13" s="1"/>
    </row>
    <row r="14" spans="3:213" ht="12.75" customHeight="1" hidden="1">
      <c r="C14" s="17"/>
      <c r="D14" s="21" t="s">
        <v>77</v>
      </c>
      <c r="E14" s="43"/>
      <c r="F14" s="44"/>
      <c r="G14" s="45"/>
      <c r="H14" s="47"/>
      <c r="I14" s="304"/>
      <c r="J14" s="515"/>
      <c r="K14" s="34" t="s">
        <v>47</v>
      </c>
      <c r="L14" s="42"/>
      <c r="M14" s="36">
        <v>7</v>
      </c>
      <c r="N14" s="36">
        <v>14</v>
      </c>
      <c r="O14" s="36">
        <v>21</v>
      </c>
      <c r="P14" s="37">
        <v>28</v>
      </c>
      <c r="Q14" s="38"/>
      <c r="R14" s="37">
        <v>4</v>
      </c>
      <c r="S14" s="36">
        <v>11</v>
      </c>
      <c r="T14" s="36">
        <v>18</v>
      </c>
      <c r="U14" s="36">
        <v>25</v>
      </c>
      <c r="V14" s="39"/>
      <c r="W14" s="37">
        <v>4</v>
      </c>
      <c r="X14" s="36">
        <v>11</v>
      </c>
      <c r="Y14" s="36">
        <v>18</v>
      </c>
      <c r="Z14" s="36">
        <v>25</v>
      </c>
      <c r="AA14" s="38"/>
      <c r="AB14" s="37">
        <v>1</v>
      </c>
      <c r="AC14" s="36">
        <v>8</v>
      </c>
      <c r="AD14" s="36">
        <v>15</v>
      </c>
      <c r="AE14" s="36">
        <v>22</v>
      </c>
      <c r="AF14" s="38">
        <v>29</v>
      </c>
      <c r="AG14" s="37"/>
      <c r="AH14" s="36">
        <v>6</v>
      </c>
      <c r="AI14" s="36">
        <v>13</v>
      </c>
      <c r="AJ14" s="36">
        <v>20</v>
      </c>
      <c r="AK14" s="37">
        <v>27</v>
      </c>
      <c r="AL14" s="37">
        <v>3</v>
      </c>
      <c r="AM14" s="36">
        <v>10</v>
      </c>
      <c r="AN14" s="36">
        <v>17</v>
      </c>
      <c r="AO14" s="36">
        <v>24</v>
      </c>
      <c r="AP14" s="39"/>
      <c r="AQ14" s="37">
        <v>1</v>
      </c>
      <c r="AR14" s="36">
        <v>8</v>
      </c>
      <c r="AS14" s="36">
        <v>15</v>
      </c>
      <c r="AT14" s="36">
        <v>22</v>
      </c>
      <c r="AU14" s="287">
        <v>29</v>
      </c>
      <c r="AV14" s="38"/>
      <c r="AW14" s="37">
        <v>5</v>
      </c>
      <c r="AX14" s="36">
        <v>12</v>
      </c>
      <c r="AY14" s="36">
        <v>19</v>
      </c>
      <c r="AZ14" s="36">
        <v>26</v>
      </c>
      <c r="BA14" s="39"/>
      <c r="BB14" s="40">
        <v>2</v>
      </c>
      <c r="BC14" s="36">
        <v>9</v>
      </c>
      <c r="BD14" s="36">
        <v>16</v>
      </c>
      <c r="BE14" s="36">
        <v>23</v>
      </c>
      <c r="BF14" s="38">
        <v>30</v>
      </c>
      <c r="BG14" s="37"/>
      <c r="BH14" s="36">
        <v>7</v>
      </c>
      <c r="BI14" s="36">
        <v>14</v>
      </c>
      <c r="BJ14" s="36">
        <v>21</v>
      </c>
      <c r="BK14" s="37">
        <v>28</v>
      </c>
      <c r="BL14" s="38"/>
      <c r="BM14" s="37">
        <v>4</v>
      </c>
      <c r="BN14" s="36">
        <v>11</v>
      </c>
      <c r="BO14" s="36">
        <v>18</v>
      </c>
      <c r="BP14" s="36">
        <v>25</v>
      </c>
      <c r="BQ14" s="39"/>
      <c r="BR14" s="36">
        <v>2</v>
      </c>
      <c r="BS14" s="36">
        <v>9</v>
      </c>
      <c r="BT14" s="36">
        <v>16</v>
      </c>
      <c r="BU14" s="36">
        <v>23</v>
      </c>
      <c r="BV14" s="41">
        <v>30</v>
      </c>
      <c r="BW14" s="8"/>
      <c r="HC14" s="1"/>
      <c r="HD14" s="1"/>
      <c r="HE14" s="1"/>
    </row>
    <row r="15" spans="3:213" ht="12.75" customHeight="1" hidden="1">
      <c r="C15" s="17" t="s">
        <v>48</v>
      </c>
      <c r="D15" s="48">
        <v>160000</v>
      </c>
      <c r="E15" s="49"/>
      <c r="F15" s="19"/>
      <c r="G15" s="50"/>
      <c r="H15" s="47"/>
      <c r="I15" s="304"/>
      <c r="J15" s="515"/>
      <c r="K15" s="34" t="s">
        <v>49</v>
      </c>
      <c r="L15" s="42">
        <v>1</v>
      </c>
      <c r="M15" s="36">
        <v>8</v>
      </c>
      <c r="N15" s="36">
        <v>15</v>
      </c>
      <c r="O15" s="36">
        <v>22</v>
      </c>
      <c r="P15" s="37">
        <v>29</v>
      </c>
      <c r="Q15" s="38"/>
      <c r="R15" s="37">
        <v>5</v>
      </c>
      <c r="S15" s="36">
        <v>12</v>
      </c>
      <c r="T15" s="36">
        <v>19</v>
      </c>
      <c r="U15" s="36">
        <v>26</v>
      </c>
      <c r="V15" s="39"/>
      <c r="W15" s="37">
        <v>5</v>
      </c>
      <c r="X15" s="36">
        <v>12</v>
      </c>
      <c r="Y15" s="36">
        <v>19</v>
      </c>
      <c r="Z15" s="36">
        <v>26</v>
      </c>
      <c r="AA15" s="38"/>
      <c r="AB15" s="37">
        <v>2</v>
      </c>
      <c r="AC15" s="36">
        <v>9</v>
      </c>
      <c r="AD15" s="36">
        <v>16</v>
      </c>
      <c r="AE15" s="36">
        <v>23</v>
      </c>
      <c r="AF15" s="38">
        <v>30</v>
      </c>
      <c r="AG15" s="37"/>
      <c r="AH15" s="36">
        <v>7</v>
      </c>
      <c r="AI15" s="36">
        <v>14</v>
      </c>
      <c r="AJ15" s="36">
        <v>21</v>
      </c>
      <c r="AK15" s="37">
        <v>28</v>
      </c>
      <c r="AL15" s="37">
        <v>4</v>
      </c>
      <c r="AM15" s="36">
        <v>11</v>
      </c>
      <c r="AN15" s="36">
        <v>18</v>
      </c>
      <c r="AO15" s="36">
        <v>25</v>
      </c>
      <c r="AP15" s="39"/>
      <c r="AQ15" s="37">
        <v>2</v>
      </c>
      <c r="AR15" s="36">
        <v>9</v>
      </c>
      <c r="AS15" s="36">
        <v>16</v>
      </c>
      <c r="AT15" s="36">
        <v>23</v>
      </c>
      <c r="AU15" s="287">
        <v>30</v>
      </c>
      <c r="AV15" s="38"/>
      <c r="AW15" s="37">
        <v>6</v>
      </c>
      <c r="AX15" s="36">
        <v>13</v>
      </c>
      <c r="AY15" s="36">
        <v>20</v>
      </c>
      <c r="AZ15" s="36">
        <v>27</v>
      </c>
      <c r="BA15" s="39"/>
      <c r="BB15" s="40">
        <v>3</v>
      </c>
      <c r="BC15" s="36">
        <v>10</v>
      </c>
      <c r="BD15" s="36">
        <v>17</v>
      </c>
      <c r="BE15" s="36">
        <v>24</v>
      </c>
      <c r="BF15" s="38"/>
      <c r="BG15" s="37">
        <v>1</v>
      </c>
      <c r="BH15" s="36">
        <v>8</v>
      </c>
      <c r="BI15" s="36">
        <v>15</v>
      </c>
      <c r="BJ15" s="36">
        <v>22</v>
      </c>
      <c r="BK15" s="37">
        <v>29</v>
      </c>
      <c r="BL15" s="38"/>
      <c r="BM15" s="37">
        <v>5</v>
      </c>
      <c r="BN15" s="36">
        <v>12</v>
      </c>
      <c r="BO15" s="36">
        <v>19</v>
      </c>
      <c r="BP15" s="36">
        <v>26</v>
      </c>
      <c r="BQ15" s="39"/>
      <c r="BR15" s="36">
        <v>3</v>
      </c>
      <c r="BS15" s="36">
        <v>10</v>
      </c>
      <c r="BT15" s="36">
        <v>17</v>
      </c>
      <c r="BU15" s="36">
        <v>24</v>
      </c>
      <c r="BV15" s="41">
        <v>31</v>
      </c>
      <c r="BW15" s="8"/>
      <c r="HC15" s="1"/>
      <c r="HD15" s="1"/>
      <c r="HE15" s="1"/>
    </row>
    <row r="16" spans="3:213" ht="12.75" customHeight="1" hidden="1" thickBot="1">
      <c r="C16" s="51" t="s">
        <v>50</v>
      </c>
      <c r="D16" s="52" t="e">
        <f>#REF!</f>
        <v>#REF!</v>
      </c>
      <c r="E16" s="53"/>
      <c r="F16" s="54" t="e">
        <f>D16/D15</f>
        <v>#REF!</v>
      </c>
      <c r="G16" s="55"/>
      <c r="H16" s="56"/>
      <c r="I16" s="305"/>
      <c r="J16" s="516"/>
      <c r="K16" s="57" t="s">
        <v>51</v>
      </c>
      <c r="L16" s="58">
        <v>2</v>
      </c>
      <c r="M16" s="59">
        <v>9</v>
      </c>
      <c r="N16" s="59">
        <v>16</v>
      </c>
      <c r="O16" s="59">
        <v>23</v>
      </c>
      <c r="P16" s="60">
        <v>30</v>
      </c>
      <c r="Q16" s="61"/>
      <c r="R16" s="60">
        <v>6</v>
      </c>
      <c r="S16" s="59">
        <v>13</v>
      </c>
      <c r="T16" s="59">
        <v>20</v>
      </c>
      <c r="U16" s="59">
        <v>27</v>
      </c>
      <c r="V16" s="62"/>
      <c r="W16" s="60">
        <v>6</v>
      </c>
      <c r="X16" s="59">
        <v>13</v>
      </c>
      <c r="Y16" s="59">
        <v>20</v>
      </c>
      <c r="Z16" s="59">
        <v>27</v>
      </c>
      <c r="AA16" s="61"/>
      <c r="AB16" s="60">
        <v>3</v>
      </c>
      <c r="AC16" s="59">
        <v>10</v>
      </c>
      <c r="AD16" s="59">
        <v>17</v>
      </c>
      <c r="AE16" s="59">
        <v>24</v>
      </c>
      <c r="AF16" s="61"/>
      <c r="AG16" s="60">
        <v>1</v>
      </c>
      <c r="AH16" s="59">
        <v>8</v>
      </c>
      <c r="AI16" s="59">
        <v>15</v>
      </c>
      <c r="AJ16" s="59">
        <v>22</v>
      </c>
      <c r="AK16" s="60">
        <v>29</v>
      </c>
      <c r="AL16" s="60">
        <v>5</v>
      </c>
      <c r="AM16" s="59">
        <v>12</v>
      </c>
      <c r="AN16" s="59">
        <v>19</v>
      </c>
      <c r="AO16" s="59">
        <v>26</v>
      </c>
      <c r="AP16" s="62"/>
      <c r="AQ16" s="60">
        <v>3</v>
      </c>
      <c r="AR16" s="59">
        <v>10</v>
      </c>
      <c r="AS16" s="59">
        <v>17</v>
      </c>
      <c r="AT16" s="59">
        <v>24</v>
      </c>
      <c r="AU16" s="288">
        <v>31</v>
      </c>
      <c r="AV16" s="61"/>
      <c r="AW16" s="60">
        <v>7</v>
      </c>
      <c r="AX16" s="59">
        <v>14</v>
      </c>
      <c r="AY16" s="59">
        <v>21</v>
      </c>
      <c r="AZ16" s="59">
        <v>28</v>
      </c>
      <c r="BA16" s="62"/>
      <c r="BB16" s="63">
        <v>4</v>
      </c>
      <c r="BC16" s="64">
        <v>11</v>
      </c>
      <c r="BD16" s="64">
        <v>18</v>
      </c>
      <c r="BE16" s="64">
        <v>25</v>
      </c>
      <c r="BF16" s="65"/>
      <c r="BG16" s="60">
        <v>2</v>
      </c>
      <c r="BH16" s="59">
        <v>9</v>
      </c>
      <c r="BI16" s="59">
        <v>16</v>
      </c>
      <c r="BJ16" s="59">
        <v>23</v>
      </c>
      <c r="BK16" s="60">
        <v>30</v>
      </c>
      <c r="BL16" s="61"/>
      <c r="BM16" s="60">
        <v>6</v>
      </c>
      <c r="BN16" s="59">
        <v>13</v>
      </c>
      <c r="BO16" s="59">
        <v>20</v>
      </c>
      <c r="BP16" s="59">
        <v>27</v>
      </c>
      <c r="BQ16" s="62"/>
      <c r="BR16" s="59">
        <v>4</v>
      </c>
      <c r="BS16" s="59">
        <v>11</v>
      </c>
      <c r="BT16" s="59">
        <v>18</v>
      </c>
      <c r="BU16" s="59">
        <v>25</v>
      </c>
      <c r="BV16" s="66">
        <v>1</v>
      </c>
      <c r="BW16" s="8"/>
      <c r="HC16" s="1"/>
      <c r="HD16" s="1"/>
      <c r="HE16" s="1"/>
    </row>
    <row r="17" spans="1:213" ht="3" customHeight="1" hidden="1" thickBot="1">
      <c r="A17" s="67"/>
      <c r="B17" s="8"/>
      <c r="C17" s="68"/>
      <c r="D17" s="69"/>
      <c r="E17" s="69"/>
      <c r="F17" s="70"/>
      <c r="G17" s="71"/>
      <c r="H17" s="69"/>
      <c r="I17" s="306"/>
      <c r="J17" s="72"/>
      <c r="K17" s="73"/>
      <c r="L17" s="74">
        <v>14</v>
      </c>
      <c r="M17" s="75"/>
      <c r="N17" s="75"/>
      <c r="O17" s="75"/>
      <c r="P17" s="75"/>
      <c r="Q17" s="76"/>
      <c r="R17" s="77"/>
      <c r="S17" s="77"/>
      <c r="T17" s="77"/>
      <c r="U17" s="77">
        <v>3</v>
      </c>
      <c r="V17" s="77"/>
      <c r="W17" s="75"/>
      <c r="X17" s="75"/>
      <c r="Y17" s="75"/>
      <c r="Z17" s="75"/>
      <c r="AA17" s="78">
        <v>1</v>
      </c>
      <c r="AB17" s="77">
        <v>1</v>
      </c>
      <c r="AC17" s="77"/>
      <c r="AD17" s="77"/>
      <c r="AE17" s="77"/>
      <c r="AF17" s="79"/>
      <c r="AG17" s="75"/>
      <c r="AH17" s="75"/>
      <c r="AI17" s="75"/>
      <c r="AJ17" s="75"/>
      <c r="AK17" s="75"/>
      <c r="AL17" s="77"/>
      <c r="AM17" s="77"/>
      <c r="AN17" s="77">
        <v>17</v>
      </c>
      <c r="AO17" s="77"/>
      <c r="AP17" s="79"/>
      <c r="AQ17" s="75"/>
      <c r="AR17" s="75"/>
      <c r="AS17" s="75"/>
      <c r="AT17" s="75"/>
      <c r="AU17" s="75"/>
      <c r="AV17" s="76"/>
      <c r="AW17" s="77"/>
      <c r="AX17" s="77"/>
      <c r="AY17" s="77"/>
      <c r="AZ17" s="77"/>
      <c r="BA17" s="79"/>
      <c r="BB17" s="80"/>
      <c r="BC17" s="81">
        <v>1</v>
      </c>
      <c r="BD17" s="81"/>
      <c r="BE17" s="81"/>
      <c r="BF17" s="76"/>
      <c r="BG17" s="77"/>
      <c r="BH17" s="77"/>
      <c r="BI17" s="77"/>
      <c r="BJ17" s="77"/>
      <c r="BK17" s="77"/>
      <c r="BL17" s="78"/>
      <c r="BM17" s="75"/>
      <c r="BN17" s="75"/>
      <c r="BO17" s="75"/>
      <c r="BP17" s="75"/>
      <c r="BQ17" s="75"/>
      <c r="BR17" s="77">
        <v>9</v>
      </c>
      <c r="BS17" s="77"/>
      <c r="BT17" s="77"/>
      <c r="BU17" s="77"/>
      <c r="BV17" s="82"/>
      <c r="BW17" s="8"/>
      <c r="HC17" s="1"/>
      <c r="HD17" s="1"/>
      <c r="HE17" s="1"/>
    </row>
    <row r="18" spans="1:213" ht="12.75">
      <c r="A18" s="67"/>
      <c r="B18" s="8"/>
      <c r="C18" s="83" t="s">
        <v>0</v>
      </c>
      <c r="D18" s="84" t="s">
        <v>52</v>
      </c>
      <c r="E18" s="84" t="s">
        <v>53</v>
      </c>
      <c r="F18" s="85" t="s">
        <v>54</v>
      </c>
      <c r="G18" s="86" t="s">
        <v>55</v>
      </c>
      <c r="H18" s="84" t="s">
        <v>56</v>
      </c>
      <c r="I18" s="307" t="s">
        <v>55</v>
      </c>
      <c r="J18" s="87" t="s">
        <v>57</v>
      </c>
      <c r="K18" s="88" t="s">
        <v>58</v>
      </c>
      <c r="L18" s="89">
        <v>52</v>
      </c>
      <c r="M18" s="90">
        <v>1</v>
      </c>
      <c r="N18" s="90">
        <v>2</v>
      </c>
      <c r="O18" s="90">
        <v>3</v>
      </c>
      <c r="P18" s="91">
        <v>4</v>
      </c>
      <c r="Q18" s="279">
        <v>5</v>
      </c>
      <c r="R18" s="282">
        <v>5</v>
      </c>
      <c r="S18" s="90">
        <v>6</v>
      </c>
      <c r="T18" s="90">
        <v>7</v>
      </c>
      <c r="U18" s="90">
        <v>8</v>
      </c>
      <c r="V18" s="93">
        <v>9</v>
      </c>
      <c r="W18" s="91">
        <v>9</v>
      </c>
      <c r="X18" s="90">
        <v>10</v>
      </c>
      <c r="Y18" s="90">
        <v>11</v>
      </c>
      <c r="Z18" s="90">
        <v>12</v>
      </c>
      <c r="AA18" s="92">
        <v>13</v>
      </c>
      <c r="AB18" s="91">
        <v>13</v>
      </c>
      <c r="AC18" s="90">
        <v>14</v>
      </c>
      <c r="AD18" s="90">
        <v>15</v>
      </c>
      <c r="AE18" s="90">
        <v>16</v>
      </c>
      <c r="AF18" s="92">
        <v>17</v>
      </c>
      <c r="AG18" s="282">
        <v>18</v>
      </c>
      <c r="AH18" s="90">
        <v>19</v>
      </c>
      <c r="AI18" s="90">
        <v>20</v>
      </c>
      <c r="AJ18" s="90">
        <v>21</v>
      </c>
      <c r="AK18" s="92">
        <v>22</v>
      </c>
      <c r="AL18" s="91">
        <v>22</v>
      </c>
      <c r="AM18" s="90">
        <v>23</v>
      </c>
      <c r="AN18" s="90">
        <v>24</v>
      </c>
      <c r="AO18" s="90">
        <v>25</v>
      </c>
      <c r="AP18" s="93">
        <v>26</v>
      </c>
      <c r="AQ18" s="91">
        <v>26</v>
      </c>
      <c r="AR18" s="90">
        <v>27</v>
      </c>
      <c r="AS18" s="90">
        <v>28</v>
      </c>
      <c r="AT18" s="90">
        <v>29</v>
      </c>
      <c r="AU18" s="279">
        <v>30</v>
      </c>
      <c r="AV18" s="92">
        <v>31</v>
      </c>
      <c r="AW18" s="91">
        <v>31</v>
      </c>
      <c r="AX18" s="90">
        <v>32</v>
      </c>
      <c r="AY18" s="90">
        <v>33</v>
      </c>
      <c r="AZ18" s="90">
        <v>34</v>
      </c>
      <c r="BA18" s="93">
        <v>35</v>
      </c>
      <c r="BB18" s="94">
        <v>35</v>
      </c>
      <c r="BC18" s="90">
        <v>36</v>
      </c>
      <c r="BD18" s="90">
        <v>37</v>
      </c>
      <c r="BE18" s="90">
        <v>38</v>
      </c>
      <c r="BF18" s="92">
        <v>39</v>
      </c>
      <c r="BG18" s="91">
        <v>39</v>
      </c>
      <c r="BH18" s="90">
        <v>40</v>
      </c>
      <c r="BI18" s="90">
        <v>41</v>
      </c>
      <c r="BJ18" s="90">
        <v>42</v>
      </c>
      <c r="BK18" s="91">
        <v>43</v>
      </c>
      <c r="BL18" s="92">
        <v>44</v>
      </c>
      <c r="BM18" s="91">
        <v>44</v>
      </c>
      <c r="BN18" s="90">
        <v>45</v>
      </c>
      <c r="BO18" s="90">
        <v>46</v>
      </c>
      <c r="BP18" s="90">
        <v>47</v>
      </c>
      <c r="BQ18" s="93">
        <v>48</v>
      </c>
      <c r="BR18" s="90">
        <v>48</v>
      </c>
      <c r="BS18" s="90">
        <v>49</v>
      </c>
      <c r="BT18" s="90">
        <v>50</v>
      </c>
      <c r="BU18" s="90">
        <v>51</v>
      </c>
      <c r="BV18" s="95">
        <v>52</v>
      </c>
      <c r="BW18" s="8"/>
      <c r="HC18" s="1"/>
      <c r="HD18" s="1"/>
      <c r="HE18" s="1"/>
    </row>
    <row r="19" spans="1:213" ht="12.75">
      <c r="A19" s="67"/>
      <c r="B19" s="8"/>
      <c r="C19" s="96"/>
      <c r="D19" s="97"/>
      <c r="E19" s="97" t="s">
        <v>59</v>
      </c>
      <c r="F19" s="98" t="s">
        <v>60</v>
      </c>
      <c r="G19" s="99"/>
      <c r="H19" s="97"/>
      <c r="I19" s="308" t="s">
        <v>61</v>
      </c>
      <c r="J19" s="72" t="s">
        <v>62</v>
      </c>
      <c r="K19" s="72" t="s">
        <v>62</v>
      </c>
      <c r="L19" s="100">
        <v>26</v>
      </c>
      <c r="M19" s="101">
        <f>+L20+1</f>
        <v>2</v>
      </c>
      <c r="N19" s="101">
        <f>+M20+1</f>
        <v>9</v>
      </c>
      <c r="O19" s="101">
        <f>+N20+1</f>
        <v>16</v>
      </c>
      <c r="P19" s="101">
        <f>+O20+1</f>
        <v>23</v>
      </c>
      <c r="Q19" s="280">
        <v>30</v>
      </c>
      <c r="R19" s="283">
        <v>1</v>
      </c>
      <c r="S19" s="101">
        <v>6</v>
      </c>
      <c r="T19" s="101">
        <f>+S19+7</f>
        <v>13</v>
      </c>
      <c r="U19" s="101">
        <f>+T19+7</f>
        <v>20</v>
      </c>
      <c r="V19" s="104">
        <v>27</v>
      </c>
      <c r="W19" s="102">
        <v>1</v>
      </c>
      <c r="X19" s="101">
        <v>6</v>
      </c>
      <c r="Y19" s="101">
        <v>13</v>
      </c>
      <c r="Z19" s="101">
        <v>20</v>
      </c>
      <c r="AA19" s="103">
        <v>27</v>
      </c>
      <c r="AB19" s="102">
        <v>1</v>
      </c>
      <c r="AC19" s="101">
        <f>+AB20+1</f>
        <v>3</v>
      </c>
      <c r="AD19" s="101">
        <f>+AC20+1</f>
        <v>10</v>
      </c>
      <c r="AE19" s="101">
        <f>+AD20+1</f>
        <v>17</v>
      </c>
      <c r="AF19" s="101">
        <f>+AE20+1</f>
        <v>24</v>
      </c>
      <c r="AG19" s="102">
        <v>1</v>
      </c>
      <c r="AH19" s="101">
        <v>8</v>
      </c>
      <c r="AI19" s="101">
        <v>15</v>
      </c>
      <c r="AJ19" s="101">
        <v>22</v>
      </c>
      <c r="AK19" s="103">
        <v>29</v>
      </c>
      <c r="AL19" s="102">
        <v>1</v>
      </c>
      <c r="AM19" s="101">
        <v>5</v>
      </c>
      <c r="AN19" s="101">
        <v>12</v>
      </c>
      <c r="AO19" s="101">
        <v>19</v>
      </c>
      <c r="AP19" s="104">
        <v>26</v>
      </c>
      <c r="AQ19" s="102">
        <v>1</v>
      </c>
      <c r="AR19" s="101">
        <v>3</v>
      </c>
      <c r="AS19" s="101">
        <v>10</v>
      </c>
      <c r="AT19" s="101">
        <v>17</v>
      </c>
      <c r="AU19" s="280">
        <v>24</v>
      </c>
      <c r="AV19" s="103">
        <v>31</v>
      </c>
      <c r="AW19" s="102">
        <v>1</v>
      </c>
      <c r="AX19" s="101">
        <v>7</v>
      </c>
      <c r="AY19" s="101">
        <v>14</v>
      </c>
      <c r="AZ19" s="101">
        <v>21</v>
      </c>
      <c r="BA19" s="104">
        <v>28</v>
      </c>
      <c r="BB19" s="105">
        <v>1</v>
      </c>
      <c r="BC19" s="101">
        <v>4</v>
      </c>
      <c r="BD19" s="101">
        <v>11</v>
      </c>
      <c r="BE19" s="101">
        <v>18</v>
      </c>
      <c r="BF19" s="103">
        <v>25</v>
      </c>
      <c r="BG19" s="102">
        <v>1</v>
      </c>
      <c r="BH19" s="101">
        <v>2</v>
      </c>
      <c r="BI19" s="101">
        <v>9</v>
      </c>
      <c r="BJ19" s="101">
        <v>16</v>
      </c>
      <c r="BK19" s="102">
        <v>23</v>
      </c>
      <c r="BL19" s="103">
        <v>30</v>
      </c>
      <c r="BM19" s="102">
        <v>1</v>
      </c>
      <c r="BN19" s="101">
        <v>6</v>
      </c>
      <c r="BO19" s="101">
        <v>13</v>
      </c>
      <c r="BP19" s="101">
        <v>20</v>
      </c>
      <c r="BQ19" s="104">
        <v>27</v>
      </c>
      <c r="BR19" s="101">
        <v>1</v>
      </c>
      <c r="BS19" s="101">
        <v>4</v>
      </c>
      <c r="BT19" s="101">
        <v>11</v>
      </c>
      <c r="BU19" s="101">
        <v>18</v>
      </c>
      <c r="BV19" s="106">
        <v>25</v>
      </c>
      <c r="BW19" s="8"/>
      <c r="HC19" s="1"/>
      <c r="HD19" s="1"/>
      <c r="HE19" s="1"/>
    </row>
    <row r="20" spans="1:213" ht="14.25" thickBot="1">
      <c r="A20" s="67"/>
      <c r="B20" s="8"/>
      <c r="C20" s="107"/>
      <c r="D20" s="108"/>
      <c r="E20" s="108"/>
      <c r="F20" s="109" t="s">
        <v>65</v>
      </c>
      <c r="G20" s="110" t="s">
        <v>63</v>
      </c>
      <c r="H20" s="108"/>
      <c r="I20" s="309" t="s">
        <v>63</v>
      </c>
      <c r="J20" s="111"/>
      <c r="K20" s="111"/>
      <c r="L20" s="112">
        <v>1</v>
      </c>
      <c r="M20" s="113">
        <f>+L20+7</f>
        <v>8</v>
      </c>
      <c r="N20" s="113">
        <f>+M20+7</f>
        <v>15</v>
      </c>
      <c r="O20" s="113">
        <f>+N20+7</f>
        <v>22</v>
      </c>
      <c r="P20" s="113">
        <f>+O20+7</f>
        <v>29</v>
      </c>
      <c r="Q20" s="281">
        <v>31</v>
      </c>
      <c r="R20" s="284">
        <v>5</v>
      </c>
      <c r="S20" s="113">
        <f>+R20+7</f>
        <v>12</v>
      </c>
      <c r="T20" s="113">
        <f>+S20+7</f>
        <v>19</v>
      </c>
      <c r="U20" s="113">
        <f>+T20+7</f>
        <v>26</v>
      </c>
      <c r="V20" s="116">
        <v>28</v>
      </c>
      <c r="W20" s="114">
        <v>5</v>
      </c>
      <c r="X20" s="113">
        <v>12</v>
      </c>
      <c r="Y20" s="113">
        <v>19</v>
      </c>
      <c r="Z20" s="113">
        <v>26</v>
      </c>
      <c r="AA20" s="115">
        <v>31</v>
      </c>
      <c r="AB20" s="114">
        <v>2</v>
      </c>
      <c r="AC20" s="113">
        <f>+AB20+7</f>
        <v>9</v>
      </c>
      <c r="AD20" s="113">
        <f>+AC20+7</f>
        <v>16</v>
      </c>
      <c r="AE20" s="113">
        <f>+AD20+7</f>
        <v>23</v>
      </c>
      <c r="AF20" s="113">
        <f>+AE20+7</f>
        <v>30</v>
      </c>
      <c r="AG20" s="114">
        <v>7</v>
      </c>
      <c r="AH20" s="113">
        <v>14</v>
      </c>
      <c r="AI20" s="113">
        <v>21</v>
      </c>
      <c r="AJ20" s="113">
        <v>28</v>
      </c>
      <c r="AK20" s="115">
        <v>31</v>
      </c>
      <c r="AL20" s="114">
        <v>4</v>
      </c>
      <c r="AM20" s="113">
        <v>11</v>
      </c>
      <c r="AN20" s="113">
        <v>18</v>
      </c>
      <c r="AO20" s="113">
        <v>25</v>
      </c>
      <c r="AP20" s="116">
        <v>30</v>
      </c>
      <c r="AQ20" s="114">
        <v>2</v>
      </c>
      <c r="AR20" s="113">
        <v>9</v>
      </c>
      <c r="AS20" s="113">
        <v>16</v>
      </c>
      <c r="AT20" s="113">
        <v>23</v>
      </c>
      <c r="AU20" s="281">
        <v>30</v>
      </c>
      <c r="AV20" s="115">
        <v>31</v>
      </c>
      <c r="AW20" s="114">
        <v>6</v>
      </c>
      <c r="AX20" s="113">
        <v>13</v>
      </c>
      <c r="AY20" s="113">
        <v>20</v>
      </c>
      <c r="AZ20" s="113">
        <v>27</v>
      </c>
      <c r="BA20" s="116">
        <v>31</v>
      </c>
      <c r="BB20" s="117">
        <v>3</v>
      </c>
      <c r="BC20" s="113">
        <v>10</v>
      </c>
      <c r="BD20" s="113">
        <v>17</v>
      </c>
      <c r="BE20" s="113">
        <v>24</v>
      </c>
      <c r="BF20" s="115">
        <v>30</v>
      </c>
      <c r="BG20" s="114">
        <v>1</v>
      </c>
      <c r="BH20" s="113">
        <v>8</v>
      </c>
      <c r="BI20" s="113">
        <v>15</v>
      </c>
      <c r="BJ20" s="113">
        <v>22</v>
      </c>
      <c r="BK20" s="114">
        <v>29</v>
      </c>
      <c r="BL20" s="115">
        <v>31</v>
      </c>
      <c r="BM20" s="114">
        <v>5</v>
      </c>
      <c r="BN20" s="113">
        <v>12</v>
      </c>
      <c r="BO20" s="113">
        <v>19</v>
      </c>
      <c r="BP20" s="113">
        <v>26</v>
      </c>
      <c r="BQ20" s="116">
        <v>30</v>
      </c>
      <c r="BR20" s="113">
        <v>3</v>
      </c>
      <c r="BS20" s="113">
        <v>10</v>
      </c>
      <c r="BT20" s="113">
        <v>17</v>
      </c>
      <c r="BU20" s="113">
        <v>24</v>
      </c>
      <c r="BV20" s="118">
        <v>31</v>
      </c>
      <c r="BW20" s="8"/>
      <c r="HC20" s="1"/>
      <c r="HD20" s="1"/>
      <c r="HE20" s="1"/>
    </row>
    <row r="21" spans="1:213" ht="3" customHeight="1" hidden="1">
      <c r="A21" s="67"/>
      <c r="B21" s="8"/>
      <c r="C21" s="119"/>
      <c r="D21" s="21"/>
      <c r="E21" s="21"/>
      <c r="F21" s="120"/>
      <c r="G21" s="121"/>
      <c r="H21" s="21"/>
      <c r="I21" s="310"/>
      <c r="J21" s="122"/>
      <c r="K21" s="122"/>
      <c r="L21" s="123"/>
      <c r="M21" s="123"/>
      <c r="N21" s="123"/>
      <c r="O21" s="123"/>
      <c r="P21" s="123"/>
      <c r="Q21" s="124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3"/>
      <c r="AC21" s="123"/>
      <c r="AD21" s="123"/>
      <c r="AE21" s="123"/>
      <c r="AF21" s="125"/>
      <c r="AG21" s="123"/>
      <c r="AH21" s="123"/>
      <c r="AI21" s="123"/>
      <c r="AJ21" s="123"/>
      <c r="AK21" s="125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4"/>
      <c r="AW21" s="123"/>
      <c r="AX21" s="123"/>
      <c r="AY21" s="123"/>
      <c r="AZ21" s="123"/>
      <c r="BA21" s="125"/>
      <c r="BB21" s="126"/>
      <c r="BC21" s="127"/>
      <c r="BD21" s="127"/>
      <c r="BE21" s="127"/>
      <c r="BF21" s="124"/>
      <c r="BG21" s="123"/>
      <c r="BH21" s="123"/>
      <c r="BI21" s="123"/>
      <c r="BJ21" s="123"/>
      <c r="BK21" s="123"/>
      <c r="BL21" s="124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8"/>
      <c r="HC21" s="1"/>
      <c r="HD21" s="1"/>
      <c r="HE21" s="1"/>
    </row>
    <row r="22" spans="1:213" ht="13.5" customHeight="1" thickBot="1">
      <c r="A22" s="67"/>
      <c r="B22" s="8"/>
      <c r="C22" s="250" t="s">
        <v>6</v>
      </c>
      <c r="D22" s="243"/>
      <c r="E22" s="243"/>
      <c r="F22" s="244"/>
      <c r="G22" s="245"/>
      <c r="H22" s="243"/>
      <c r="I22" s="311"/>
      <c r="J22" s="246"/>
      <c r="K22" s="247"/>
      <c r="L22" s="323"/>
      <c r="M22" s="323"/>
      <c r="N22" s="323"/>
      <c r="O22" s="323"/>
      <c r="P22" s="323"/>
      <c r="Q22" s="324"/>
      <c r="R22" s="323"/>
      <c r="S22" s="323"/>
      <c r="T22" s="323"/>
      <c r="U22" s="323"/>
      <c r="V22" s="325"/>
      <c r="W22" s="323"/>
      <c r="X22" s="323"/>
      <c r="Y22" s="323"/>
      <c r="Z22" s="323"/>
      <c r="AA22" s="324"/>
      <c r="AB22" s="323"/>
      <c r="AC22" s="323"/>
      <c r="AD22" s="323"/>
      <c r="AE22" s="323"/>
      <c r="AF22" s="324"/>
      <c r="AG22" s="323"/>
      <c r="AH22" s="323"/>
      <c r="AI22" s="323"/>
      <c r="AJ22" s="323"/>
      <c r="AK22" s="324"/>
      <c r="AL22" s="323"/>
      <c r="AM22" s="323"/>
      <c r="AN22" s="323"/>
      <c r="AO22" s="323"/>
      <c r="AP22" s="325"/>
      <c r="AQ22" s="323"/>
      <c r="AR22" s="323"/>
      <c r="AS22" s="323"/>
      <c r="AT22" s="323"/>
      <c r="AU22" s="323"/>
      <c r="AV22" s="326"/>
      <c r="AW22" s="323"/>
      <c r="AX22" s="323"/>
      <c r="AY22" s="323"/>
      <c r="AZ22" s="323"/>
      <c r="BA22" s="324"/>
      <c r="BB22" s="323"/>
      <c r="BC22" s="323"/>
      <c r="BD22" s="323"/>
      <c r="BE22" s="323"/>
      <c r="BF22" s="324"/>
      <c r="BG22" s="323"/>
      <c r="BH22" s="323"/>
      <c r="BI22" s="323"/>
      <c r="BJ22" s="323"/>
      <c r="BK22" s="323"/>
      <c r="BL22" s="324"/>
      <c r="BM22" s="323"/>
      <c r="BN22" s="323"/>
      <c r="BO22" s="323"/>
      <c r="BP22" s="323"/>
      <c r="BQ22" s="325"/>
      <c r="BR22" s="323"/>
      <c r="BS22" s="323"/>
      <c r="BT22" s="323"/>
      <c r="BU22" s="323"/>
      <c r="BV22" s="327"/>
      <c r="BW22" s="8"/>
      <c r="HC22" s="1"/>
      <c r="HD22" s="1"/>
      <c r="HE22" s="1"/>
    </row>
    <row r="23" spans="1:210" s="37" customFormat="1" ht="13.5" customHeight="1">
      <c r="A23" s="128"/>
      <c r="B23" s="138"/>
      <c r="C23" s="239" t="s">
        <v>1</v>
      </c>
      <c r="D23" s="166" t="s">
        <v>66</v>
      </c>
      <c r="E23" s="238" t="s">
        <v>20</v>
      </c>
      <c r="F23" s="175"/>
      <c r="G23" s="240">
        <f>4640*1.025</f>
        <v>4756</v>
      </c>
      <c r="H23" s="167">
        <f>COUNTA(L23:BV23)</f>
        <v>2</v>
      </c>
      <c r="I23" s="312">
        <f>G23*H23</f>
        <v>9512</v>
      </c>
      <c r="J23" s="241"/>
      <c r="K23" s="242"/>
      <c r="L23" s="129"/>
      <c r="M23" s="130"/>
      <c r="N23" s="130"/>
      <c r="O23" s="130"/>
      <c r="P23" s="131"/>
      <c r="Q23" s="132"/>
      <c r="R23" s="133"/>
      <c r="S23" s="130"/>
      <c r="T23" s="130"/>
      <c r="U23" s="130"/>
      <c r="V23" s="132"/>
      <c r="W23" s="133"/>
      <c r="X23" s="290" t="s">
        <v>87</v>
      </c>
      <c r="Y23" s="130"/>
      <c r="Z23" s="130"/>
      <c r="AA23" s="132"/>
      <c r="AB23" s="134"/>
      <c r="AC23" s="135"/>
      <c r="AD23" s="135"/>
      <c r="AE23" s="130"/>
      <c r="AF23" s="132"/>
      <c r="AG23" s="134"/>
      <c r="AH23" s="135"/>
      <c r="AI23" s="130"/>
      <c r="AJ23" s="130"/>
      <c r="AK23" s="132"/>
      <c r="AL23" s="134"/>
      <c r="AM23" s="130"/>
      <c r="AN23" s="130"/>
      <c r="AO23" s="130"/>
      <c r="AP23" s="132"/>
      <c r="AQ23" s="134"/>
      <c r="AR23" s="130"/>
      <c r="AS23" s="130"/>
      <c r="AT23" s="130"/>
      <c r="AU23" s="131"/>
      <c r="AV23" s="132"/>
      <c r="AW23" s="134"/>
      <c r="AX23" s="130"/>
      <c r="AY23" s="130"/>
      <c r="AZ23" s="130"/>
      <c r="BA23" s="132"/>
      <c r="BB23" s="133"/>
      <c r="BC23" s="290" t="s">
        <v>87</v>
      </c>
      <c r="BD23" s="130"/>
      <c r="BE23" s="130"/>
      <c r="BF23" s="132"/>
      <c r="BG23" s="134"/>
      <c r="BH23" s="135"/>
      <c r="BI23" s="130"/>
      <c r="BJ23" s="130"/>
      <c r="BK23" s="131"/>
      <c r="BL23" s="132"/>
      <c r="BM23" s="133"/>
      <c r="BN23" s="130"/>
      <c r="BO23" s="130"/>
      <c r="BP23" s="130"/>
      <c r="BQ23" s="132"/>
      <c r="BR23" s="134"/>
      <c r="BS23" s="130"/>
      <c r="BT23" s="130"/>
      <c r="BU23" s="130"/>
      <c r="BV23" s="136"/>
      <c r="BW23" s="137"/>
      <c r="BX23" s="137"/>
      <c r="BY23" s="137"/>
      <c r="BZ23" s="137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</row>
    <row r="24" spans="1:210" s="37" customFormat="1" ht="13.5" customHeight="1">
      <c r="A24" s="128"/>
      <c r="B24" s="138"/>
      <c r="C24" s="253" t="s">
        <v>5</v>
      </c>
      <c r="D24" s="238" t="s">
        <v>66</v>
      </c>
      <c r="E24" s="198" t="s">
        <v>11</v>
      </c>
      <c r="F24" s="141"/>
      <c r="G24" s="254">
        <f>6400*1.025</f>
        <v>6559.999999999999</v>
      </c>
      <c r="H24" s="255">
        <f>COUNTA(L24:BV24)</f>
        <v>2</v>
      </c>
      <c r="I24" s="313">
        <f>G24*H24</f>
        <v>13119.999999999998</v>
      </c>
      <c r="J24" s="144"/>
      <c r="K24" s="145"/>
      <c r="L24" s="338"/>
      <c r="M24" s="329"/>
      <c r="N24" s="329"/>
      <c r="O24" s="329"/>
      <c r="P24" s="333"/>
      <c r="Q24" s="331"/>
      <c r="R24" s="330"/>
      <c r="S24" s="329"/>
      <c r="T24" s="329"/>
      <c r="U24" s="329"/>
      <c r="V24" s="331"/>
      <c r="W24" s="339" t="s">
        <v>87</v>
      </c>
      <c r="X24" s="340"/>
      <c r="Y24" s="340"/>
      <c r="Z24" s="340"/>
      <c r="AA24" s="341"/>
      <c r="AB24" s="342"/>
      <c r="AC24" s="340"/>
      <c r="AD24" s="340"/>
      <c r="AE24" s="329"/>
      <c r="AF24" s="331"/>
      <c r="AG24" s="330"/>
      <c r="AH24" s="329"/>
      <c r="AI24" s="329"/>
      <c r="AJ24" s="329"/>
      <c r="AK24" s="331"/>
      <c r="AL24" s="330"/>
      <c r="AM24" s="329"/>
      <c r="AN24" s="329"/>
      <c r="AO24" s="329"/>
      <c r="AP24" s="341"/>
      <c r="AQ24" s="330"/>
      <c r="AR24" s="329"/>
      <c r="AS24" s="329"/>
      <c r="AT24" s="329"/>
      <c r="AU24" s="333"/>
      <c r="AV24" s="331"/>
      <c r="AW24" s="330"/>
      <c r="AX24" s="329"/>
      <c r="AY24" s="329"/>
      <c r="AZ24" s="329"/>
      <c r="BA24" s="331"/>
      <c r="BB24" s="343" t="s">
        <v>87</v>
      </c>
      <c r="BC24" s="329"/>
      <c r="BD24" s="340"/>
      <c r="BE24" s="329"/>
      <c r="BF24" s="341"/>
      <c r="BG24" s="330"/>
      <c r="BH24" s="329"/>
      <c r="BI24" s="329"/>
      <c r="BJ24" s="340"/>
      <c r="BK24" s="333"/>
      <c r="BL24" s="331"/>
      <c r="BM24" s="330"/>
      <c r="BN24" s="329"/>
      <c r="BO24" s="340"/>
      <c r="BP24" s="329"/>
      <c r="BQ24" s="331"/>
      <c r="BR24" s="330"/>
      <c r="BS24" s="329"/>
      <c r="BT24" s="340"/>
      <c r="BU24" s="329"/>
      <c r="BV24" s="344"/>
      <c r="BW24" s="137"/>
      <c r="BX24" s="137"/>
      <c r="BY24" s="137"/>
      <c r="BZ24" s="137"/>
      <c r="CA24" s="137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</row>
    <row r="25" spans="1:210" s="37" customFormat="1" ht="13.5" customHeight="1">
      <c r="A25" s="128"/>
      <c r="B25" s="138"/>
      <c r="C25" s="250" t="s">
        <v>7</v>
      </c>
      <c r="D25" s="256"/>
      <c r="E25" s="256"/>
      <c r="F25" s="257"/>
      <c r="G25" s="258"/>
      <c r="H25" s="259"/>
      <c r="I25" s="314"/>
      <c r="J25" s="144"/>
      <c r="K25" s="145"/>
      <c r="L25" s="250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2"/>
      <c r="X25" s="352"/>
      <c r="Y25" s="352"/>
      <c r="Z25" s="352"/>
      <c r="AA25" s="352"/>
      <c r="AB25" s="352"/>
      <c r="AC25" s="352"/>
      <c r="AD25" s="352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2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2"/>
      <c r="BE25" s="351"/>
      <c r="BF25" s="352"/>
      <c r="BG25" s="351"/>
      <c r="BH25" s="351"/>
      <c r="BI25" s="351"/>
      <c r="BJ25" s="352"/>
      <c r="BK25" s="351"/>
      <c r="BL25" s="351"/>
      <c r="BM25" s="351"/>
      <c r="BN25" s="351"/>
      <c r="BO25" s="352"/>
      <c r="BP25" s="351"/>
      <c r="BQ25" s="351"/>
      <c r="BR25" s="351"/>
      <c r="BS25" s="351"/>
      <c r="BT25" s="352"/>
      <c r="BU25" s="351"/>
      <c r="BV25" s="353"/>
      <c r="BW25" s="137"/>
      <c r="BX25" s="137"/>
      <c r="BY25" s="137"/>
      <c r="BZ25" s="137"/>
      <c r="CA25" s="137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</row>
    <row r="26" spans="1:210" s="37" customFormat="1" ht="13.5" customHeight="1">
      <c r="A26" s="128"/>
      <c r="B26" s="138"/>
      <c r="C26" s="164" t="s">
        <v>100</v>
      </c>
      <c r="D26" s="140" t="s">
        <v>66</v>
      </c>
      <c r="E26" s="140" t="s">
        <v>20</v>
      </c>
      <c r="F26" s="155"/>
      <c r="G26" s="142">
        <f>5280*1.025</f>
        <v>5411.999999999999</v>
      </c>
      <c r="H26" s="143">
        <f aca="true" t="shared" si="0" ref="H26:H35">COUNTA(L26:BV26)</f>
        <v>4</v>
      </c>
      <c r="I26" s="316">
        <f aca="true" t="shared" si="1" ref="I26:I34">G26*H26</f>
        <v>21647.999999999996</v>
      </c>
      <c r="J26" s="144"/>
      <c r="K26" s="145"/>
      <c r="L26" s="170"/>
      <c r="M26" s="159"/>
      <c r="N26" s="159"/>
      <c r="O26" s="159"/>
      <c r="P26" s="156"/>
      <c r="Q26" s="157"/>
      <c r="R26" s="158"/>
      <c r="S26" s="159"/>
      <c r="T26" s="159"/>
      <c r="U26" s="159"/>
      <c r="V26" s="157"/>
      <c r="W26" s="158"/>
      <c r="X26" s="296" t="s">
        <v>87</v>
      </c>
      <c r="Y26" s="160"/>
      <c r="Z26" s="160"/>
      <c r="AA26" s="171"/>
      <c r="AB26" s="172"/>
      <c r="AC26" s="160"/>
      <c r="AD26" s="296" t="s">
        <v>87</v>
      </c>
      <c r="AE26" s="159"/>
      <c r="AF26" s="157"/>
      <c r="AG26" s="158"/>
      <c r="AH26" s="159"/>
      <c r="AI26" s="159"/>
      <c r="AJ26" s="159"/>
      <c r="AK26" s="157"/>
      <c r="AL26" s="158"/>
      <c r="AM26" s="159"/>
      <c r="AN26" s="159"/>
      <c r="AO26" s="159"/>
      <c r="AP26" s="157"/>
      <c r="AQ26" s="158"/>
      <c r="AR26" s="159"/>
      <c r="AS26" s="159"/>
      <c r="AT26" s="159"/>
      <c r="AU26" s="156"/>
      <c r="AV26" s="157"/>
      <c r="AW26" s="158"/>
      <c r="AX26" s="159"/>
      <c r="AY26" s="159"/>
      <c r="AZ26" s="159"/>
      <c r="BA26" s="157"/>
      <c r="BB26" s="158"/>
      <c r="BC26" s="159"/>
      <c r="BD26" s="296" t="s">
        <v>87</v>
      </c>
      <c r="BE26" s="159"/>
      <c r="BF26" s="157"/>
      <c r="BG26" s="158"/>
      <c r="BH26" s="159"/>
      <c r="BI26" s="321" t="s">
        <v>87</v>
      </c>
      <c r="BJ26" s="160"/>
      <c r="BK26" s="156"/>
      <c r="BL26" s="157"/>
      <c r="BM26" s="158"/>
      <c r="BN26" s="159"/>
      <c r="BO26" s="160"/>
      <c r="BP26" s="159"/>
      <c r="BQ26" s="157"/>
      <c r="BR26" s="158"/>
      <c r="BS26" s="159"/>
      <c r="BT26" s="159"/>
      <c r="BU26" s="159"/>
      <c r="BV26" s="174"/>
      <c r="BW26" s="137"/>
      <c r="BX26" s="137"/>
      <c r="BY26" s="137"/>
      <c r="BZ26" s="137"/>
      <c r="CA26" s="137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</row>
    <row r="27" spans="1:210" s="37" customFormat="1" ht="13.5" customHeight="1">
      <c r="A27" s="128"/>
      <c r="B27" s="138"/>
      <c r="C27" s="164" t="s">
        <v>67</v>
      </c>
      <c r="D27" s="166" t="s">
        <v>21</v>
      </c>
      <c r="E27" s="166" t="s">
        <v>9</v>
      </c>
      <c r="F27" s="175"/>
      <c r="G27" s="165">
        <f>1550*1.025</f>
        <v>1588.7499999999998</v>
      </c>
      <c r="H27" s="167">
        <f t="shared" si="0"/>
        <v>4</v>
      </c>
      <c r="I27" s="315">
        <f t="shared" si="1"/>
        <v>6354.999999999999</v>
      </c>
      <c r="J27" s="144"/>
      <c r="K27" s="145"/>
      <c r="L27" s="170"/>
      <c r="M27" s="159"/>
      <c r="N27" s="159"/>
      <c r="O27" s="159"/>
      <c r="P27" s="156"/>
      <c r="Q27" s="157"/>
      <c r="R27" s="158"/>
      <c r="S27" s="159"/>
      <c r="T27" s="159"/>
      <c r="U27" s="159"/>
      <c r="V27" s="157"/>
      <c r="W27" s="158"/>
      <c r="X27" s="296" t="s">
        <v>87</v>
      </c>
      <c r="Y27" s="160"/>
      <c r="Z27" s="160"/>
      <c r="AA27" s="171"/>
      <c r="AB27" s="172"/>
      <c r="AC27" s="160"/>
      <c r="AD27" s="160"/>
      <c r="AE27" s="159"/>
      <c r="AF27" s="157"/>
      <c r="AG27" s="158"/>
      <c r="AH27" s="159"/>
      <c r="AI27" s="159"/>
      <c r="AJ27" s="159"/>
      <c r="AK27" s="157"/>
      <c r="AL27" s="158"/>
      <c r="AM27" s="159"/>
      <c r="AN27" s="159"/>
      <c r="AO27" s="321" t="s">
        <v>87</v>
      </c>
      <c r="AP27" s="157"/>
      <c r="AQ27" s="158"/>
      <c r="AR27" s="159"/>
      <c r="AS27" s="159"/>
      <c r="AT27" s="159"/>
      <c r="AU27" s="156"/>
      <c r="AV27" s="157"/>
      <c r="AW27" s="158"/>
      <c r="AX27" s="159"/>
      <c r="AY27" s="159"/>
      <c r="AZ27" s="159"/>
      <c r="BA27" s="157"/>
      <c r="BB27" s="158"/>
      <c r="BC27" s="159"/>
      <c r="BD27" s="296" t="s">
        <v>87</v>
      </c>
      <c r="BE27" s="159"/>
      <c r="BF27" s="157"/>
      <c r="BG27" s="158"/>
      <c r="BH27" s="159"/>
      <c r="BI27" s="159"/>
      <c r="BJ27" s="160"/>
      <c r="BK27" s="156"/>
      <c r="BL27" s="157"/>
      <c r="BM27" s="158"/>
      <c r="BN27" s="159"/>
      <c r="BO27" s="160"/>
      <c r="BP27" s="159"/>
      <c r="BQ27" s="157"/>
      <c r="BR27" s="158"/>
      <c r="BS27" s="159"/>
      <c r="BT27" s="321" t="s">
        <v>87</v>
      </c>
      <c r="BU27" s="159"/>
      <c r="BV27" s="174"/>
      <c r="BW27" s="137"/>
      <c r="BX27" s="137"/>
      <c r="BY27" s="137"/>
      <c r="BZ27" s="137"/>
      <c r="CA27" s="137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</row>
    <row r="28" spans="1:210" s="37" customFormat="1" ht="13.5" customHeight="1">
      <c r="A28" s="128"/>
      <c r="B28" s="138"/>
      <c r="C28" s="139" t="s">
        <v>68</v>
      </c>
      <c r="D28" s="140" t="s">
        <v>66</v>
      </c>
      <c r="E28" s="140" t="s">
        <v>10</v>
      </c>
      <c r="F28" s="155"/>
      <c r="G28" s="142">
        <f>4000*1.025</f>
        <v>4100</v>
      </c>
      <c r="H28" s="143">
        <f t="shared" si="0"/>
        <v>2</v>
      </c>
      <c r="I28" s="316">
        <f t="shared" si="1"/>
        <v>8200</v>
      </c>
      <c r="J28" s="144"/>
      <c r="K28" s="145"/>
      <c r="L28" s="146"/>
      <c r="M28" s="147"/>
      <c r="N28" s="147"/>
      <c r="O28" s="147"/>
      <c r="P28" s="156"/>
      <c r="Q28" s="157"/>
      <c r="R28" s="158"/>
      <c r="S28" s="159"/>
      <c r="T28" s="159"/>
      <c r="U28" s="159"/>
      <c r="V28" s="157"/>
      <c r="W28" s="158"/>
      <c r="X28" s="160"/>
      <c r="Y28" s="160"/>
      <c r="Z28" s="296" t="s">
        <v>87</v>
      </c>
      <c r="AA28" s="157"/>
      <c r="AB28" s="158"/>
      <c r="AC28" s="160"/>
      <c r="AD28" s="159"/>
      <c r="AE28" s="159"/>
      <c r="AF28" s="157"/>
      <c r="AG28" s="158"/>
      <c r="AH28" s="160"/>
      <c r="AI28" s="159"/>
      <c r="AJ28" s="159"/>
      <c r="AK28" s="157"/>
      <c r="AL28" s="158"/>
      <c r="AM28" s="159"/>
      <c r="AN28" s="159"/>
      <c r="AO28" s="159"/>
      <c r="AP28" s="157"/>
      <c r="AQ28" s="158"/>
      <c r="AR28" s="159"/>
      <c r="AS28" s="159"/>
      <c r="AT28" s="159"/>
      <c r="AU28" s="156"/>
      <c r="AV28" s="157"/>
      <c r="AW28" s="158"/>
      <c r="AX28" s="159"/>
      <c r="AY28" s="159"/>
      <c r="AZ28" s="159"/>
      <c r="BA28" s="157"/>
      <c r="BB28" s="158"/>
      <c r="BC28" s="159"/>
      <c r="BD28" s="160"/>
      <c r="BE28" s="159"/>
      <c r="BF28" s="295" t="s">
        <v>87</v>
      </c>
      <c r="BG28" s="158"/>
      <c r="BH28" s="159"/>
      <c r="BI28" s="159"/>
      <c r="BJ28" s="159"/>
      <c r="BK28" s="156"/>
      <c r="BL28" s="157"/>
      <c r="BM28" s="158"/>
      <c r="BN28" s="160"/>
      <c r="BO28" s="159"/>
      <c r="BP28" s="147"/>
      <c r="BQ28" s="149"/>
      <c r="BR28" s="150"/>
      <c r="BS28" s="147"/>
      <c r="BT28" s="147"/>
      <c r="BU28" s="147"/>
      <c r="BV28" s="154"/>
      <c r="BW28" s="137"/>
      <c r="BX28" s="137"/>
      <c r="BY28" s="137"/>
      <c r="BZ28" s="137"/>
      <c r="CA28" s="137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</row>
    <row r="29" spans="1:210" s="37" customFormat="1" ht="13.5" customHeight="1">
      <c r="A29" s="128"/>
      <c r="B29" s="138"/>
      <c r="C29" s="139" t="s">
        <v>19</v>
      </c>
      <c r="D29" s="140" t="s">
        <v>66</v>
      </c>
      <c r="E29" s="140" t="s">
        <v>20</v>
      </c>
      <c r="F29" s="155"/>
      <c r="G29" s="142">
        <f>3420*1.025</f>
        <v>3505.4999999999995</v>
      </c>
      <c r="H29" s="143">
        <f t="shared" si="0"/>
        <v>4</v>
      </c>
      <c r="I29" s="316">
        <f t="shared" si="1"/>
        <v>14021.999999999998</v>
      </c>
      <c r="J29" s="161"/>
      <c r="K29" s="162"/>
      <c r="L29" s="146"/>
      <c r="M29" s="147"/>
      <c r="N29" s="147"/>
      <c r="O29" s="147"/>
      <c r="P29" s="148"/>
      <c r="Q29" s="149"/>
      <c r="R29" s="150"/>
      <c r="S29" s="147"/>
      <c r="T29" s="147"/>
      <c r="U29" s="147"/>
      <c r="V29" s="149"/>
      <c r="W29" s="150"/>
      <c r="X29" s="152"/>
      <c r="Y29" s="291" t="s">
        <v>87</v>
      </c>
      <c r="Z29" s="152"/>
      <c r="AA29" s="153"/>
      <c r="AB29" s="151"/>
      <c r="AC29" s="152"/>
      <c r="AD29" s="291" t="s">
        <v>87</v>
      </c>
      <c r="AE29" s="152"/>
      <c r="AF29" s="153"/>
      <c r="AG29" s="151"/>
      <c r="AH29" s="152"/>
      <c r="AI29" s="147"/>
      <c r="AJ29" s="147"/>
      <c r="AK29" s="149"/>
      <c r="AL29" s="150"/>
      <c r="AM29" s="147"/>
      <c r="AN29" s="147"/>
      <c r="AO29" s="147"/>
      <c r="AP29" s="149"/>
      <c r="AQ29" s="150"/>
      <c r="AR29" s="147"/>
      <c r="AS29" s="147"/>
      <c r="AT29" s="147"/>
      <c r="AU29" s="148"/>
      <c r="AV29" s="149"/>
      <c r="AW29" s="150"/>
      <c r="AX29" s="147"/>
      <c r="AY29" s="147"/>
      <c r="AZ29" s="147"/>
      <c r="BA29" s="149"/>
      <c r="BB29" s="150"/>
      <c r="BC29" s="147"/>
      <c r="BD29" s="291" t="s">
        <v>87</v>
      </c>
      <c r="BE29" s="152"/>
      <c r="BF29" s="153"/>
      <c r="BG29" s="151"/>
      <c r="BH29" s="152"/>
      <c r="BI29" s="291" t="s">
        <v>87</v>
      </c>
      <c r="BJ29" s="152"/>
      <c r="BK29" s="163"/>
      <c r="BL29" s="153"/>
      <c r="BM29" s="151"/>
      <c r="BN29" s="152"/>
      <c r="BO29" s="152"/>
      <c r="BP29" s="152"/>
      <c r="BQ29" s="149"/>
      <c r="BR29" s="150"/>
      <c r="BS29" s="147"/>
      <c r="BT29" s="147"/>
      <c r="BU29" s="147"/>
      <c r="BV29" s="154"/>
      <c r="BW29" s="137"/>
      <c r="BX29" s="137"/>
      <c r="BY29" s="137"/>
      <c r="BZ29" s="137"/>
      <c r="CA29" s="137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</row>
    <row r="30" spans="1:210" s="37" customFormat="1" ht="13.5" customHeight="1">
      <c r="A30" s="128"/>
      <c r="B30" s="138"/>
      <c r="C30" s="139" t="s">
        <v>86</v>
      </c>
      <c r="D30" s="140" t="s">
        <v>66</v>
      </c>
      <c r="E30" s="140" t="s">
        <v>20</v>
      </c>
      <c r="F30" s="155"/>
      <c r="G30" s="142">
        <f>940*1.025</f>
        <v>963.4999999999999</v>
      </c>
      <c r="H30" s="143">
        <f t="shared" si="0"/>
        <v>4</v>
      </c>
      <c r="I30" s="316">
        <f t="shared" si="1"/>
        <v>3853.9999999999995</v>
      </c>
      <c r="J30" s="161"/>
      <c r="K30" s="162"/>
      <c r="L30" s="146"/>
      <c r="M30" s="147"/>
      <c r="N30" s="147"/>
      <c r="O30" s="147"/>
      <c r="P30" s="148"/>
      <c r="Q30" s="149"/>
      <c r="R30" s="150"/>
      <c r="S30" s="147"/>
      <c r="T30" s="147"/>
      <c r="U30" s="147"/>
      <c r="V30" s="149"/>
      <c r="W30" s="150"/>
      <c r="X30" s="152"/>
      <c r="Y30" s="291" t="s">
        <v>87</v>
      </c>
      <c r="Z30" s="152"/>
      <c r="AA30" s="153"/>
      <c r="AB30" s="151"/>
      <c r="AC30" s="152"/>
      <c r="AD30" s="291" t="s">
        <v>87</v>
      </c>
      <c r="AE30" s="152"/>
      <c r="AF30" s="153"/>
      <c r="AG30" s="151"/>
      <c r="AH30" s="152"/>
      <c r="AI30" s="147"/>
      <c r="AJ30" s="147"/>
      <c r="AK30" s="149"/>
      <c r="AL30" s="150"/>
      <c r="AM30" s="147"/>
      <c r="AN30" s="147"/>
      <c r="AO30" s="147"/>
      <c r="AP30" s="149"/>
      <c r="AQ30" s="150"/>
      <c r="AR30" s="147"/>
      <c r="AS30" s="147"/>
      <c r="AT30" s="147"/>
      <c r="AU30" s="148"/>
      <c r="AV30" s="149"/>
      <c r="AW30" s="150"/>
      <c r="AX30" s="147"/>
      <c r="AY30" s="147"/>
      <c r="AZ30" s="147"/>
      <c r="BA30" s="149"/>
      <c r="BB30" s="150"/>
      <c r="BC30" s="147"/>
      <c r="BD30" s="291" t="s">
        <v>87</v>
      </c>
      <c r="BE30" s="152"/>
      <c r="BF30" s="153"/>
      <c r="BG30" s="151"/>
      <c r="BH30" s="152"/>
      <c r="BI30" s="291" t="s">
        <v>87</v>
      </c>
      <c r="BJ30" s="152"/>
      <c r="BK30" s="163"/>
      <c r="BL30" s="153"/>
      <c r="BM30" s="151"/>
      <c r="BN30" s="152"/>
      <c r="BO30" s="152"/>
      <c r="BP30" s="152"/>
      <c r="BQ30" s="149"/>
      <c r="BR30" s="150"/>
      <c r="BS30" s="147"/>
      <c r="BT30" s="147"/>
      <c r="BU30" s="147"/>
      <c r="BV30" s="154"/>
      <c r="BW30" s="137"/>
      <c r="BX30" s="137"/>
      <c r="BY30" s="137"/>
      <c r="BZ30" s="137"/>
      <c r="CA30" s="137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</row>
    <row r="31" spans="1:210" s="37" customFormat="1" ht="13.5" customHeight="1">
      <c r="A31" s="128"/>
      <c r="B31" s="138"/>
      <c r="C31" s="139" t="s">
        <v>23</v>
      </c>
      <c r="D31" s="140" t="s">
        <v>66</v>
      </c>
      <c r="E31" s="140" t="s">
        <v>15</v>
      </c>
      <c r="F31" s="155"/>
      <c r="G31" s="142">
        <f>1600*1.025</f>
        <v>1639.9999999999998</v>
      </c>
      <c r="H31" s="143">
        <f t="shared" si="0"/>
        <v>4</v>
      </c>
      <c r="I31" s="316">
        <f t="shared" si="1"/>
        <v>6559.999999999999</v>
      </c>
      <c r="J31" s="161"/>
      <c r="K31" s="162"/>
      <c r="L31" s="146"/>
      <c r="M31" s="147"/>
      <c r="N31" s="147"/>
      <c r="O31" s="147"/>
      <c r="P31" s="148"/>
      <c r="Q31" s="149"/>
      <c r="R31" s="150"/>
      <c r="S31" s="147"/>
      <c r="T31" s="147"/>
      <c r="U31" s="147"/>
      <c r="V31" s="293" t="s">
        <v>87</v>
      </c>
      <c r="W31" s="150"/>
      <c r="X31" s="152"/>
      <c r="Y31" s="147"/>
      <c r="Z31" s="147"/>
      <c r="AA31" s="293" t="s">
        <v>87</v>
      </c>
      <c r="AB31" s="150"/>
      <c r="AC31" s="147"/>
      <c r="AD31" s="147"/>
      <c r="AE31" s="147"/>
      <c r="AF31" s="149"/>
      <c r="AG31" s="150"/>
      <c r="AH31" s="147"/>
      <c r="AI31" s="147"/>
      <c r="AJ31" s="147"/>
      <c r="AK31" s="149"/>
      <c r="AL31" s="150"/>
      <c r="AM31" s="147"/>
      <c r="AN31" s="147"/>
      <c r="AO31" s="147"/>
      <c r="AP31" s="149"/>
      <c r="AQ31" s="150"/>
      <c r="AR31" s="147"/>
      <c r="AS31" s="147"/>
      <c r="AT31" s="147"/>
      <c r="AU31" s="148"/>
      <c r="AV31" s="149"/>
      <c r="AW31" s="150"/>
      <c r="AX31" s="147"/>
      <c r="AY31" s="147"/>
      <c r="AZ31" s="147"/>
      <c r="BA31" s="149"/>
      <c r="BB31" s="150"/>
      <c r="BC31" s="147"/>
      <c r="BD31" s="152"/>
      <c r="BE31" s="291" t="s">
        <v>87</v>
      </c>
      <c r="BF31" s="153"/>
      <c r="BG31" s="151"/>
      <c r="BH31" s="152"/>
      <c r="BI31" s="152"/>
      <c r="BJ31" s="152"/>
      <c r="BK31" s="297" t="s">
        <v>87</v>
      </c>
      <c r="BL31" s="153"/>
      <c r="BM31" s="151"/>
      <c r="BN31" s="152"/>
      <c r="BO31" s="152"/>
      <c r="BP31" s="152"/>
      <c r="BQ31" s="149"/>
      <c r="BR31" s="150"/>
      <c r="BS31" s="147"/>
      <c r="BT31" s="147"/>
      <c r="BU31" s="147"/>
      <c r="BV31" s="154"/>
      <c r="BW31" s="137"/>
      <c r="BX31" s="137"/>
      <c r="BY31" s="137"/>
      <c r="BZ31" s="137"/>
      <c r="CA31" s="137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</row>
    <row r="32" spans="1:210" s="37" customFormat="1" ht="13.5" customHeight="1" thickBot="1">
      <c r="A32" s="128"/>
      <c r="B32" s="138"/>
      <c r="C32" s="164" t="s">
        <v>24</v>
      </c>
      <c r="D32" s="140" t="s">
        <v>66</v>
      </c>
      <c r="E32" s="140" t="s">
        <v>10</v>
      </c>
      <c r="F32" s="155"/>
      <c r="G32" s="165">
        <f>1882*1.025</f>
        <v>1929.0499999999997</v>
      </c>
      <c r="H32" s="143">
        <f t="shared" si="0"/>
        <v>2</v>
      </c>
      <c r="I32" s="315">
        <f t="shared" si="1"/>
        <v>3858.0999999999995</v>
      </c>
      <c r="J32" s="168"/>
      <c r="K32" s="169"/>
      <c r="L32" s="170"/>
      <c r="M32" s="159"/>
      <c r="N32" s="159"/>
      <c r="O32" s="159"/>
      <c r="P32" s="156"/>
      <c r="Q32" s="157"/>
      <c r="R32" s="158"/>
      <c r="S32" s="159"/>
      <c r="T32" s="159"/>
      <c r="U32" s="159"/>
      <c r="V32" s="157"/>
      <c r="W32" s="158"/>
      <c r="X32" s="160"/>
      <c r="Y32" s="160"/>
      <c r="Z32" s="160"/>
      <c r="AA32" s="171"/>
      <c r="AB32" s="172"/>
      <c r="AC32" s="160"/>
      <c r="AD32" s="160"/>
      <c r="AE32" s="296" t="s">
        <v>87</v>
      </c>
      <c r="AF32" s="171"/>
      <c r="AG32" s="368"/>
      <c r="AH32" s="160"/>
      <c r="AI32" s="160"/>
      <c r="AJ32" s="160"/>
      <c r="AK32" s="157"/>
      <c r="AL32" s="158"/>
      <c r="AM32" s="159"/>
      <c r="AN32" s="159"/>
      <c r="AO32" s="159"/>
      <c r="AP32" s="157"/>
      <c r="AQ32" s="158"/>
      <c r="AR32" s="159"/>
      <c r="AS32" s="159"/>
      <c r="AT32" s="159"/>
      <c r="AU32" s="156"/>
      <c r="AV32" s="369"/>
      <c r="AW32" s="158"/>
      <c r="AX32" s="159"/>
      <c r="AY32" s="159"/>
      <c r="AZ32" s="159"/>
      <c r="BA32" s="157"/>
      <c r="BB32" s="158"/>
      <c r="BC32" s="159"/>
      <c r="BD32" s="160"/>
      <c r="BE32" s="160"/>
      <c r="BF32" s="171"/>
      <c r="BG32" s="172"/>
      <c r="BH32" s="160"/>
      <c r="BI32" s="160"/>
      <c r="BJ32" s="296" t="s">
        <v>87</v>
      </c>
      <c r="BK32" s="173"/>
      <c r="BL32" s="171"/>
      <c r="BM32" s="172"/>
      <c r="BN32" s="160"/>
      <c r="BO32" s="160"/>
      <c r="BP32" s="160"/>
      <c r="BQ32" s="157"/>
      <c r="BR32" s="158"/>
      <c r="BS32" s="159"/>
      <c r="BT32" s="159"/>
      <c r="BU32" s="159"/>
      <c r="BV32" s="174"/>
      <c r="BW32" s="137"/>
      <c r="BX32" s="137"/>
      <c r="BY32" s="137"/>
      <c r="BZ32" s="137"/>
      <c r="CA32" s="137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</row>
    <row r="33" spans="1:210" s="37" customFormat="1" ht="13.5" customHeight="1" thickBot="1">
      <c r="A33" s="128"/>
      <c r="B33" s="138"/>
      <c r="C33" s="164" t="s">
        <v>2</v>
      </c>
      <c r="D33" s="140" t="s">
        <v>66</v>
      </c>
      <c r="E33" s="166" t="s">
        <v>9</v>
      </c>
      <c r="F33" s="175"/>
      <c r="G33" s="165">
        <f>3700*1.025</f>
        <v>3792.4999999999995</v>
      </c>
      <c r="H33" s="367">
        <f t="shared" si="0"/>
        <v>4</v>
      </c>
      <c r="I33" s="315">
        <f t="shared" si="1"/>
        <v>15169.999999999998</v>
      </c>
      <c r="J33" s="168"/>
      <c r="K33" s="169"/>
      <c r="L33" s="170"/>
      <c r="M33" s="159"/>
      <c r="N33" s="159"/>
      <c r="O33" s="159"/>
      <c r="P33" s="156"/>
      <c r="Q33" s="157"/>
      <c r="R33" s="158"/>
      <c r="S33" s="159"/>
      <c r="T33" s="159"/>
      <c r="U33" s="159"/>
      <c r="V33" s="157"/>
      <c r="W33" s="373" t="s">
        <v>87</v>
      </c>
      <c r="X33" s="160"/>
      <c r="Y33" s="160"/>
      <c r="Z33" s="160"/>
      <c r="AA33" s="171"/>
      <c r="AB33" s="172"/>
      <c r="AC33" s="160"/>
      <c r="AD33" s="160"/>
      <c r="AE33" s="160"/>
      <c r="AF33" s="173"/>
      <c r="AG33" s="370" t="s">
        <v>87</v>
      </c>
      <c r="AH33" s="172"/>
      <c r="AI33" s="160"/>
      <c r="AJ33" s="160"/>
      <c r="AK33" s="364"/>
      <c r="AL33" s="158"/>
      <c r="AM33" s="159"/>
      <c r="AN33" s="159"/>
      <c r="AO33" s="159"/>
      <c r="AP33" s="157"/>
      <c r="AQ33" s="158"/>
      <c r="AR33" s="159"/>
      <c r="AS33" s="159"/>
      <c r="AT33" s="159"/>
      <c r="AU33" s="156"/>
      <c r="AV33" s="371" t="s">
        <v>87</v>
      </c>
      <c r="AW33" s="158"/>
      <c r="AX33" s="159"/>
      <c r="AY33" s="159"/>
      <c r="AZ33" s="159"/>
      <c r="BA33" s="157"/>
      <c r="BB33" s="158"/>
      <c r="BC33" s="159"/>
      <c r="BD33" s="160"/>
      <c r="BE33" s="374" t="s">
        <v>87</v>
      </c>
      <c r="BF33" s="171"/>
      <c r="BG33" s="172"/>
      <c r="BH33" s="277"/>
      <c r="BI33" s="278"/>
      <c r="BJ33" s="160"/>
      <c r="BK33" s="173"/>
      <c r="BL33" s="171"/>
      <c r="BM33" s="172"/>
      <c r="BN33" s="160"/>
      <c r="BO33" s="160"/>
      <c r="BP33" s="160"/>
      <c r="BQ33" s="157"/>
      <c r="BR33" s="158"/>
      <c r="BS33" s="159"/>
      <c r="BT33" s="159"/>
      <c r="BU33" s="159"/>
      <c r="BV33" s="174"/>
      <c r="BW33" s="137"/>
      <c r="BX33" s="137"/>
      <c r="BY33" s="137"/>
      <c r="BZ33" s="137"/>
      <c r="CA33" s="137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</row>
    <row r="34" spans="1:210" s="37" customFormat="1" ht="13.5" customHeight="1">
      <c r="A34" s="128"/>
      <c r="B34" s="138"/>
      <c r="C34" s="164" t="s">
        <v>18</v>
      </c>
      <c r="D34" s="140" t="s">
        <v>69</v>
      </c>
      <c r="E34" s="166" t="s">
        <v>9</v>
      </c>
      <c r="F34" s="175"/>
      <c r="G34" s="165">
        <v>850</v>
      </c>
      <c r="H34" s="143">
        <f t="shared" si="0"/>
        <v>0</v>
      </c>
      <c r="I34" s="315">
        <f t="shared" si="1"/>
        <v>0</v>
      </c>
      <c r="J34" s="168"/>
      <c r="K34" s="169"/>
      <c r="L34" s="170"/>
      <c r="M34" s="159"/>
      <c r="N34" s="159"/>
      <c r="O34" s="159"/>
      <c r="P34" s="156"/>
      <c r="Q34" s="157"/>
      <c r="R34" s="158"/>
      <c r="S34" s="159"/>
      <c r="T34" s="159"/>
      <c r="U34" s="159"/>
      <c r="V34" s="156"/>
      <c r="W34" s="378"/>
      <c r="X34" s="172"/>
      <c r="Y34" s="160"/>
      <c r="Z34" s="160"/>
      <c r="AA34" s="171"/>
      <c r="AB34" s="172"/>
      <c r="AC34" s="160"/>
      <c r="AD34" s="160"/>
      <c r="AE34" s="160"/>
      <c r="AF34" s="171"/>
      <c r="AG34" s="172"/>
      <c r="AH34" s="160"/>
      <c r="AI34" s="160"/>
      <c r="AJ34" s="160"/>
      <c r="AK34" s="157"/>
      <c r="AL34" s="158"/>
      <c r="AM34" s="159"/>
      <c r="AN34" s="159"/>
      <c r="AO34" s="159"/>
      <c r="AP34" s="157"/>
      <c r="AQ34" s="158"/>
      <c r="AR34" s="159"/>
      <c r="AS34" s="159"/>
      <c r="AT34" s="159"/>
      <c r="AU34" s="156"/>
      <c r="AV34" s="157"/>
      <c r="AW34" s="158"/>
      <c r="AX34" s="159"/>
      <c r="AY34" s="159"/>
      <c r="AZ34" s="159"/>
      <c r="BA34" s="157"/>
      <c r="BB34" s="158"/>
      <c r="BC34" s="159"/>
      <c r="BD34" s="173"/>
      <c r="BE34" s="377"/>
      <c r="BF34" s="372"/>
      <c r="BG34" s="172"/>
      <c r="BH34" s="160"/>
      <c r="BI34" s="160"/>
      <c r="BJ34" s="160"/>
      <c r="BK34" s="173"/>
      <c r="BL34" s="171"/>
      <c r="BM34" s="172"/>
      <c r="BN34" s="160"/>
      <c r="BO34" s="160"/>
      <c r="BP34" s="160"/>
      <c r="BQ34" s="157"/>
      <c r="BR34" s="158"/>
      <c r="BS34" s="159"/>
      <c r="BT34" s="159"/>
      <c r="BU34" s="159"/>
      <c r="BV34" s="174"/>
      <c r="BW34" s="137"/>
      <c r="BX34" s="137"/>
      <c r="BY34" s="137"/>
      <c r="BZ34" s="137"/>
      <c r="CA34" s="137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</row>
    <row r="35" spans="1:210" s="37" customFormat="1" ht="13.5" customHeight="1">
      <c r="A35" s="128"/>
      <c r="B35" s="138"/>
      <c r="C35" s="253" t="s">
        <v>25</v>
      </c>
      <c r="D35" s="198" t="s">
        <v>66</v>
      </c>
      <c r="E35" s="198" t="s">
        <v>26</v>
      </c>
      <c r="F35" s="260"/>
      <c r="G35" s="254">
        <f>4200*1.025</f>
        <v>4305</v>
      </c>
      <c r="H35" s="255">
        <f t="shared" si="0"/>
        <v>4</v>
      </c>
      <c r="I35" s="313">
        <f>H35*G35</f>
        <v>17220</v>
      </c>
      <c r="J35" s="161"/>
      <c r="K35" s="162"/>
      <c r="L35" s="332"/>
      <c r="M35" s="329"/>
      <c r="N35" s="329"/>
      <c r="O35" s="329"/>
      <c r="P35" s="333"/>
      <c r="Q35" s="331"/>
      <c r="R35" s="332"/>
      <c r="S35" s="329"/>
      <c r="T35" s="329"/>
      <c r="U35" s="330"/>
      <c r="V35" s="331"/>
      <c r="W35" s="375" t="s">
        <v>87</v>
      </c>
      <c r="X35" s="333"/>
      <c r="Y35" s="329"/>
      <c r="Z35" s="330"/>
      <c r="AA35" s="331"/>
      <c r="AB35" s="332"/>
      <c r="AC35" s="329"/>
      <c r="AD35" s="199"/>
      <c r="AE35" s="329"/>
      <c r="AF35" s="331"/>
      <c r="AG35" s="332"/>
      <c r="AH35" s="329"/>
      <c r="AI35" s="329"/>
      <c r="AJ35" s="329"/>
      <c r="AK35" s="334" t="s">
        <v>87</v>
      </c>
      <c r="AL35" s="332"/>
      <c r="AM35" s="329"/>
      <c r="AN35" s="329"/>
      <c r="AO35" s="329"/>
      <c r="AP35" s="335"/>
      <c r="AQ35" s="332"/>
      <c r="AR35" s="329"/>
      <c r="AS35" s="329"/>
      <c r="AT35" s="329"/>
      <c r="AU35" s="333"/>
      <c r="AV35" s="331"/>
      <c r="AW35" s="332"/>
      <c r="AX35" s="329"/>
      <c r="AY35" s="329"/>
      <c r="AZ35" s="329"/>
      <c r="BA35" s="335"/>
      <c r="BB35" s="330"/>
      <c r="BC35" s="329"/>
      <c r="BD35" s="329"/>
      <c r="BE35" s="376"/>
      <c r="BF35" s="336" t="s">
        <v>87</v>
      </c>
      <c r="BG35" s="332"/>
      <c r="BH35" s="329"/>
      <c r="BI35" s="329"/>
      <c r="BJ35" s="329"/>
      <c r="BK35" s="333"/>
      <c r="BL35" s="331"/>
      <c r="BM35" s="332"/>
      <c r="BN35" s="329"/>
      <c r="BO35" s="329"/>
      <c r="BP35" s="329"/>
      <c r="BQ35" s="331"/>
      <c r="BR35" s="343" t="s">
        <v>87</v>
      </c>
      <c r="BS35" s="329"/>
      <c r="BT35" s="329"/>
      <c r="BU35" s="329"/>
      <c r="BV35" s="337"/>
      <c r="BW35" s="137"/>
      <c r="BX35" s="137"/>
      <c r="BY35" s="137"/>
      <c r="BZ35" s="137"/>
      <c r="CA35" s="137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</row>
    <row r="36" spans="1:210" s="6" customFormat="1" ht="13.5" customHeight="1">
      <c r="A36" s="128"/>
      <c r="B36" s="138"/>
      <c r="C36" s="262" t="s">
        <v>8</v>
      </c>
      <c r="D36" s="256"/>
      <c r="E36" s="256"/>
      <c r="F36" s="263"/>
      <c r="G36" s="258"/>
      <c r="H36" s="259"/>
      <c r="I36" s="314"/>
      <c r="J36" s="248"/>
      <c r="K36" s="249"/>
      <c r="L36" s="348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50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</row>
    <row r="37" spans="1:210" s="6" customFormat="1" ht="13.5" customHeight="1">
      <c r="A37" s="128"/>
      <c r="B37" s="138"/>
      <c r="C37" s="164" t="s">
        <v>4</v>
      </c>
      <c r="D37" s="166" t="s">
        <v>66</v>
      </c>
      <c r="E37" s="166" t="s">
        <v>3</v>
      </c>
      <c r="F37" s="188"/>
      <c r="G37" s="261">
        <f>21500*1.025</f>
        <v>22037.499999999996</v>
      </c>
      <c r="H37" s="167">
        <f>COUNTA(L37:BV37)</f>
        <v>3</v>
      </c>
      <c r="I37" s="315">
        <f>H37*G37</f>
        <v>66112.49999999999</v>
      </c>
      <c r="J37" s="161"/>
      <c r="K37" s="162"/>
      <c r="L37" s="192"/>
      <c r="M37" s="190"/>
      <c r="N37" s="190"/>
      <c r="O37" s="190"/>
      <c r="P37" s="208"/>
      <c r="Q37" s="207"/>
      <c r="R37" s="192"/>
      <c r="S37" s="190"/>
      <c r="T37" s="190"/>
      <c r="U37" s="190"/>
      <c r="V37" s="207"/>
      <c r="W37" s="192"/>
      <c r="X37" s="361" t="s">
        <v>87</v>
      </c>
      <c r="Y37" s="159"/>
      <c r="Z37" s="345" t="s">
        <v>87</v>
      </c>
      <c r="AA37" s="157"/>
      <c r="AB37" s="346"/>
      <c r="AC37" s="160"/>
      <c r="AD37" s="159"/>
      <c r="AE37" s="159"/>
      <c r="AF37" s="157"/>
      <c r="AG37" s="346"/>
      <c r="AH37" s="160"/>
      <c r="AI37" s="159"/>
      <c r="AJ37" s="159"/>
      <c r="AK37" s="347"/>
      <c r="AL37" s="346"/>
      <c r="AM37" s="159"/>
      <c r="AN37" s="159"/>
      <c r="AO37" s="159"/>
      <c r="AP37" s="191"/>
      <c r="AQ37" s="192"/>
      <c r="AR37" s="190"/>
      <c r="AS37" s="190"/>
      <c r="AT37" s="190"/>
      <c r="AU37" s="208"/>
      <c r="AV37" s="207"/>
      <c r="AW37" s="192"/>
      <c r="AX37" s="190"/>
      <c r="AY37" s="190"/>
      <c r="AZ37" s="190"/>
      <c r="BA37" s="191"/>
      <c r="BB37" s="193"/>
      <c r="BC37" s="159"/>
      <c r="BD37" s="159"/>
      <c r="BE37" s="321" t="s">
        <v>87</v>
      </c>
      <c r="BF37" s="157"/>
      <c r="BG37" s="346"/>
      <c r="BH37" s="159"/>
      <c r="BI37" s="159"/>
      <c r="BJ37" s="159"/>
      <c r="BK37" s="156"/>
      <c r="BL37" s="157"/>
      <c r="BM37" s="346"/>
      <c r="BN37" s="159"/>
      <c r="BO37" s="159"/>
      <c r="BP37" s="159"/>
      <c r="BQ37" s="157"/>
      <c r="BR37" s="158"/>
      <c r="BS37" s="159"/>
      <c r="BT37" s="159"/>
      <c r="BU37" s="190"/>
      <c r="BV37" s="209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</row>
    <row r="38" spans="1:210" s="6" customFormat="1" ht="13.5" customHeight="1">
      <c r="A38" s="128"/>
      <c r="B38" s="138"/>
      <c r="C38" s="139" t="s">
        <v>16</v>
      </c>
      <c r="D38" s="140" t="s">
        <v>70</v>
      </c>
      <c r="E38" s="140" t="s">
        <v>10</v>
      </c>
      <c r="F38" s="177"/>
      <c r="G38" s="189">
        <f>3400*1.025</f>
        <v>3484.9999999999995</v>
      </c>
      <c r="H38" s="143">
        <f>COUNTA(L38:BV38)</f>
        <v>2</v>
      </c>
      <c r="I38" s="316">
        <f>H38*G38</f>
        <v>6969.999999999999</v>
      </c>
      <c r="J38" s="161"/>
      <c r="K38" s="162"/>
      <c r="L38" s="185"/>
      <c r="M38" s="179"/>
      <c r="N38" s="179"/>
      <c r="O38" s="179"/>
      <c r="P38" s="183"/>
      <c r="Q38" s="184"/>
      <c r="R38" s="182"/>
      <c r="S38" s="179"/>
      <c r="T38" s="179"/>
      <c r="U38" s="179"/>
      <c r="V38" s="184"/>
      <c r="W38" s="182"/>
      <c r="X38" s="148"/>
      <c r="Y38" s="179"/>
      <c r="Z38" s="294" t="s">
        <v>87</v>
      </c>
      <c r="AA38" s="184"/>
      <c r="AB38" s="182"/>
      <c r="AC38" s="179"/>
      <c r="AD38" s="179"/>
      <c r="AE38" s="179"/>
      <c r="AF38" s="184"/>
      <c r="AG38" s="182"/>
      <c r="AH38" s="147"/>
      <c r="AI38" s="179"/>
      <c r="AJ38" s="179"/>
      <c r="AK38" s="186"/>
      <c r="AL38" s="182"/>
      <c r="AM38" s="179"/>
      <c r="AN38" s="179"/>
      <c r="AO38" s="179"/>
      <c r="AP38" s="186"/>
      <c r="AQ38" s="182"/>
      <c r="AR38" s="179"/>
      <c r="AS38" s="179"/>
      <c r="AT38" s="179"/>
      <c r="AU38" s="183"/>
      <c r="AV38" s="184"/>
      <c r="AW38" s="182"/>
      <c r="AX38" s="179"/>
      <c r="AY38" s="179"/>
      <c r="AZ38" s="179"/>
      <c r="BA38" s="186"/>
      <c r="BB38" s="185"/>
      <c r="BC38" s="147"/>
      <c r="BD38" s="147"/>
      <c r="BE38" s="292" t="s">
        <v>87</v>
      </c>
      <c r="BF38" s="149"/>
      <c r="BG38" s="178"/>
      <c r="BH38" s="147"/>
      <c r="BI38" s="147"/>
      <c r="BJ38" s="147"/>
      <c r="BK38" s="148"/>
      <c r="BL38" s="149"/>
      <c r="BM38" s="178"/>
      <c r="BN38" s="147"/>
      <c r="BO38" s="147"/>
      <c r="BP38" s="147"/>
      <c r="BQ38" s="149"/>
      <c r="BR38" s="150"/>
      <c r="BS38" s="147"/>
      <c r="BT38" s="147"/>
      <c r="BU38" s="179"/>
      <c r="BV38" s="187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</row>
    <row r="39" spans="1:210" s="6" customFormat="1" ht="13.5" customHeight="1">
      <c r="A39" s="128"/>
      <c r="B39" s="138"/>
      <c r="C39" s="139" t="s">
        <v>102</v>
      </c>
      <c r="D39" s="140" t="s">
        <v>103</v>
      </c>
      <c r="E39" s="140" t="s">
        <v>3</v>
      </c>
      <c r="F39" s="177"/>
      <c r="G39" s="362">
        <v>24423</v>
      </c>
      <c r="H39" s="143">
        <f>COUNTA(L39:BV39)</f>
        <v>1</v>
      </c>
      <c r="I39" s="316">
        <f>H39*G39</f>
        <v>24423</v>
      </c>
      <c r="J39" s="161"/>
      <c r="K39" s="162"/>
      <c r="L39" s="185"/>
      <c r="M39" s="179"/>
      <c r="N39" s="179"/>
      <c r="O39" s="179"/>
      <c r="P39" s="183"/>
      <c r="Q39" s="184"/>
      <c r="R39" s="182"/>
      <c r="S39" s="179"/>
      <c r="T39" s="179"/>
      <c r="U39" s="179"/>
      <c r="V39" s="184"/>
      <c r="W39" s="182"/>
      <c r="X39" s="148"/>
      <c r="Y39" s="179"/>
      <c r="Z39" s="294" t="s">
        <v>87</v>
      </c>
      <c r="AA39" s="184"/>
      <c r="AB39" s="182"/>
      <c r="AC39" s="183"/>
      <c r="AD39" s="179"/>
      <c r="AE39" s="179"/>
      <c r="AF39" s="186"/>
      <c r="AG39" s="182"/>
      <c r="AH39" s="147"/>
      <c r="AI39" s="183"/>
      <c r="AJ39" s="179"/>
      <c r="AK39" s="186"/>
      <c r="AL39" s="182"/>
      <c r="AM39" s="179"/>
      <c r="AN39" s="179"/>
      <c r="AO39" s="185"/>
      <c r="AP39" s="186"/>
      <c r="AQ39" s="182"/>
      <c r="AR39" s="179"/>
      <c r="AS39" s="179"/>
      <c r="AT39" s="179"/>
      <c r="AU39" s="183"/>
      <c r="AV39" s="184"/>
      <c r="AW39" s="182"/>
      <c r="AX39" s="179"/>
      <c r="AY39" s="179"/>
      <c r="AZ39" s="179"/>
      <c r="BA39" s="186"/>
      <c r="BB39" s="185"/>
      <c r="BC39" s="147"/>
      <c r="BD39" s="147"/>
      <c r="BE39" s="147"/>
      <c r="BF39" s="149"/>
      <c r="BG39" s="178"/>
      <c r="BH39" s="147"/>
      <c r="BI39" s="147"/>
      <c r="BJ39" s="147"/>
      <c r="BK39" s="148"/>
      <c r="BL39" s="149"/>
      <c r="BM39" s="178"/>
      <c r="BN39" s="147"/>
      <c r="BO39" s="147"/>
      <c r="BP39" s="147"/>
      <c r="BQ39" s="149"/>
      <c r="BR39" s="150"/>
      <c r="BS39" s="147"/>
      <c r="BT39" s="147"/>
      <c r="BU39" s="179"/>
      <c r="BV39" s="187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</row>
    <row r="40" spans="1:210" s="6" customFormat="1" ht="13.5" customHeight="1">
      <c r="A40" s="128"/>
      <c r="B40" s="138"/>
      <c r="C40" s="139" t="s">
        <v>91</v>
      </c>
      <c r="D40" s="140" t="str">
        <f>+D37</f>
        <v>1/3 S. 4c</v>
      </c>
      <c r="E40" s="140" t="str">
        <f>+E37</f>
        <v>wöchentlich</v>
      </c>
      <c r="F40" s="177"/>
      <c r="G40" s="189">
        <f>17960*1.025</f>
        <v>18409</v>
      </c>
      <c r="H40" s="143">
        <f>COUNTA(L40:BV40)</f>
        <v>3</v>
      </c>
      <c r="I40" s="316">
        <f>H40*G40</f>
        <v>55227</v>
      </c>
      <c r="J40" s="161"/>
      <c r="K40" s="162"/>
      <c r="L40" s="185"/>
      <c r="M40" s="179"/>
      <c r="N40" s="179"/>
      <c r="O40" s="179"/>
      <c r="P40" s="183"/>
      <c r="Q40" s="184"/>
      <c r="R40" s="182"/>
      <c r="S40" s="179"/>
      <c r="T40" s="179"/>
      <c r="U40" s="179"/>
      <c r="V40" s="149"/>
      <c r="W40" s="178"/>
      <c r="X40" s="322" t="s">
        <v>87</v>
      </c>
      <c r="Y40" s="147"/>
      <c r="Z40" s="294" t="s">
        <v>87</v>
      </c>
      <c r="AA40" s="149"/>
      <c r="AB40" s="178"/>
      <c r="AC40" s="148"/>
      <c r="AD40" s="147"/>
      <c r="AE40" s="147"/>
      <c r="AF40" s="180"/>
      <c r="AG40" s="178"/>
      <c r="AH40" s="147"/>
      <c r="AI40" s="148"/>
      <c r="AJ40" s="147"/>
      <c r="AK40" s="180"/>
      <c r="AL40" s="178"/>
      <c r="AM40" s="147"/>
      <c r="AN40" s="147"/>
      <c r="AO40" s="150"/>
      <c r="AP40" s="180"/>
      <c r="AQ40" s="178"/>
      <c r="AR40" s="179"/>
      <c r="AS40" s="179"/>
      <c r="AT40" s="179"/>
      <c r="AU40" s="183"/>
      <c r="AV40" s="184"/>
      <c r="AW40" s="182"/>
      <c r="AX40" s="179"/>
      <c r="AY40" s="179"/>
      <c r="AZ40" s="179"/>
      <c r="BA40" s="186"/>
      <c r="BB40" s="185"/>
      <c r="BC40" s="147"/>
      <c r="BD40" s="147"/>
      <c r="BE40" s="292" t="s">
        <v>87</v>
      </c>
      <c r="BF40" s="149"/>
      <c r="BG40" s="178"/>
      <c r="BH40" s="147"/>
      <c r="BI40" s="147"/>
      <c r="BJ40" s="147"/>
      <c r="BK40" s="148"/>
      <c r="BL40" s="149"/>
      <c r="BM40" s="178"/>
      <c r="BN40" s="147"/>
      <c r="BO40" s="147"/>
      <c r="BP40" s="147"/>
      <c r="BQ40" s="149"/>
      <c r="BR40" s="150"/>
      <c r="BS40" s="147"/>
      <c r="BT40" s="147"/>
      <c r="BU40" s="179"/>
      <c r="BV40" s="187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</row>
    <row r="41" spans="1:210" s="6" customFormat="1" ht="13.5" customHeight="1">
      <c r="A41" s="128"/>
      <c r="B41" s="138"/>
      <c r="C41" s="139" t="s">
        <v>17</v>
      </c>
      <c r="D41" s="140" t="s">
        <v>22</v>
      </c>
      <c r="E41" s="140" t="s">
        <v>10</v>
      </c>
      <c r="F41" s="177"/>
      <c r="G41" s="189">
        <f>3285*1.03</f>
        <v>3383.55</v>
      </c>
      <c r="H41" s="143">
        <f>COUNTA(L41:BV41)</f>
        <v>0</v>
      </c>
      <c r="I41" s="316">
        <f>H41*G41</f>
        <v>0</v>
      </c>
      <c r="J41" s="161"/>
      <c r="K41" s="162"/>
      <c r="L41" s="182"/>
      <c r="M41" s="179"/>
      <c r="N41" s="179"/>
      <c r="O41" s="179"/>
      <c r="P41" s="183"/>
      <c r="Q41" s="184"/>
      <c r="R41" s="182"/>
      <c r="S41" s="179"/>
      <c r="T41" s="179"/>
      <c r="U41" s="179"/>
      <c r="V41" s="184"/>
      <c r="W41" s="182"/>
      <c r="X41" s="163"/>
      <c r="Y41" s="147"/>
      <c r="Z41" s="150"/>
      <c r="AA41" s="184"/>
      <c r="AB41" s="182"/>
      <c r="AC41" s="183"/>
      <c r="AD41" s="179"/>
      <c r="AE41" s="179"/>
      <c r="AF41" s="186"/>
      <c r="AG41" s="182"/>
      <c r="AH41" s="147"/>
      <c r="AI41" s="163"/>
      <c r="AJ41" s="179"/>
      <c r="AK41" s="186"/>
      <c r="AL41" s="182"/>
      <c r="AM41" s="179"/>
      <c r="AN41" s="179"/>
      <c r="AO41" s="185"/>
      <c r="AP41" s="186"/>
      <c r="AQ41" s="182"/>
      <c r="AR41" s="179"/>
      <c r="AS41" s="179"/>
      <c r="AT41" s="179"/>
      <c r="AU41" s="183"/>
      <c r="AV41" s="184"/>
      <c r="AW41" s="182"/>
      <c r="AX41" s="179"/>
      <c r="AY41" s="179"/>
      <c r="AZ41" s="179"/>
      <c r="BA41" s="186"/>
      <c r="BB41" s="185"/>
      <c r="BC41" s="179"/>
      <c r="BD41" s="179"/>
      <c r="BE41" s="179"/>
      <c r="BF41" s="149"/>
      <c r="BG41" s="182"/>
      <c r="BH41" s="179"/>
      <c r="BI41" s="179"/>
      <c r="BJ41" s="147"/>
      <c r="BK41" s="183"/>
      <c r="BL41" s="184"/>
      <c r="BM41" s="182"/>
      <c r="BN41" s="179"/>
      <c r="BO41" s="179"/>
      <c r="BP41" s="179"/>
      <c r="BQ41" s="184"/>
      <c r="BR41" s="185"/>
      <c r="BS41" s="179"/>
      <c r="BT41" s="179"/>
      <c r="BU41" s="179"/>
      <c r="BV41" s="187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</row>
    <row r="42" spans="1:210" s="37" customFormat="1" ht="13.5" customHeight="1">
      <c r="A42" s="128"/>
      <c r="B42" s="138"/>
      <c r="C42" s="164"/>
      <c r="D42" s="166"/>
      <c r="E42" s="166"/>
      <c r="F42" s="188"/>
      <c r="G42" s="261"/>
      <c r="H42" s="167"/>
      <c r="I42" s="315"/>
      <c r="J42" s="268"/>
      <c r="K42" s="269"/>
      <c r="L42" s="192"/>
      <c r="M42" s="190"/>
      <c r="N42" s="190"/>
      <c r="O42" s="190"/>
      <c r="P42" s="208"/>
      <c r="Q42" s="207"/>
      <c r="R42" s="192"/>
      <c r="S42" s="190"/>
      <c r="T42" s="190"/>
      <c r="U42" s="190"/>
      <c r="V42" s="207"/>
      <c r="W42" s="192"/>
      <c r="X42" s="208"/>
      <c r="Y42" s="190"/>
      <c r="Z42" s="158"/>
      <c r="AA42" s="207"/>
      <c r="AB42" s="192"/>
      <c r="AC42" s="208"/>
      <c r="AD42" s="190"/>
      <c r="AE42" s="159"/>
      <c r="AF42" s="191"/>
      <c r="AG42" s="192"/>
      <c r="AH42" s="190"/>
      <c r="AI42" s="156"/>
      <c r="AJ42" s="190"/>
      <c r="AK42" s="191"/>
      <c r="AL42" s="192"/>
      <c r="AM42" s="190"/>
      <c r="AN42" s="159"/>
      <c r="AO42" s="193"/>
      <c r="AP42" s="191"/>
      <c r="AQ42" s="192"/>
      <c r="AR42" s="190"/>
      <c r="AS42" s="190"/>
      <c r="AT42" s="190"/>
      <c r="AU42" s="208"/>
      <c r="AV42" s="207"/>
      <c r="AW42" s="192"/>
      <c r="AX42" s="190"/>
      <c r="AY42" s="190"/>
      <c r="AZ42" s="190"/>
      <c r="BA42" s="191"/>
      <c r="BB42" s="193"/>
      <c r="BC42" s="190"/>
      <c r="BD42" s="190"/>
      <c r="BE42" s="159"/>
      <c r="BF42" s="207"/>
      <c r="BG42" s="192"/>
      <c r="BH42" s="190"/>
      <c r="BI42" s="190"/>
      <c r="BJ42" s="190"/>
      <c r="BK42" s="208"/>
      <c r="BL42" s="207"/>
      <c r="BM42" s="192"/>
      <c r="BN42" s="190"/>
      <c r="BO42" s="159"/>
      <c r="BP42" s="159"/>
      <c r="BQ42" s="207"/>
      <c r="BR42" s="193"/>
      <c r="BS42" s="190"/>
      <c r="BT42" s="190"/>
      <c r="BU42" s="190"/>
      <c r="BV42" s="209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</row>
    <row r="43" spans="1:74" s="138" customFormat="1" ht="13.5" customHeight="1">
      <c r="A43" s="128"/>
      <c r="C43" s="164"/>
      <c r="D43" s="166"/>
      <c r="E43" s="166"/>
      <c r="F43" s="188"/>
      <c r="G43" s="261"/>
      <c r="H43" s="167"/>
      <c r="I43" s="315"/>
      <c r="J43" s="161"/>
      <c r="K43" s="162"/>
      <c r="L43" s="192"/>
      <c r="M43" s="190"/>
      <c r="N43" s="190"/>
      <c r="O43" s="190"/>
      <c r="P43" s="208"/>
      <c r="Q43" s="207"/>
      <c r="R43" s="192"/>
      <c r="S43" s="190"/>
      <c r="T43" s="190"/>
      <c r="U43" s="190"/>
      <c r="V43" s="207"/>
      <c r="W43" s="192"/>
      <c r="X43" s="208"/>
      <c r="Y43" s="190"/>
      <c r="Z43" s="158"/>
      <c r="AA43" s="207"/>
      <c r="AB43" s="192"/>
      <c r="AC43" s="208"/>
      <c r="AD43" s="190"/>
      <c r="AE43" s="159"/>
      <c r="AF43" s="191"/>
      <c r="AG43" s="192"/>
      <c r="AH43" s="190"/>
      <c r="AI43" s="156"/>
      <c r="AJ43" s="190"/>
      <c r="AK43" s="191"/>
      <c r="AL43" s="192"/>
      <c r="AM43" s="190"/>
      <c r="AN43" s="159"/>
      <c r="AO43" s="193"/>
      <c r="AP43" s="191"/>
      <c r="AQ43" s="192"/>
      <c r="AR43" s="190"/>
      <c r="AS43" s="190"/>
      <c r="AT43" s="190"/>
      <c r="AU43" s="208"/>
      <c r="AV43" s="207"/>
      <c r="AW43" s="192"/>
      <c r="AX43" s="190"/>
      <c r="AY43" s="190"/>
      <c r="AZ43" s="190"/>
      <c r="BA43" s="191"/>
      <c r="BB43" s="193"/>
      <c r="BC43" s="190"/>
      <c r="BD43" s="190"/>
      <c r="BE43" s="159"/>
      <c r="BF43" s="207"/>
      <c r="BG43" s="192"/>
      <c r="BH43" s="190"/>
      <c r="BI43" s="190"/>
      <c r="BJ43" s="190"/>
      <c r="BK43" s="208"/>
      <c r="BL43" s="207"/>
      <c r="BM43" s="192"/>
      <c r="BN43" s="190"/>
      <c r="BO43" s="159"/>
      <c r="BP43" s="159"/>
      <c r="BQ43" s="207"/>
      <c r="BR43" s="193"/>
      <c r="BS43" s="190"/>
      <c r="BT43" s="190"/>
      <c r="BU43" s="190"/>
      <c r="BV43" s="209"/>
    </row>
    <row r="44" spans="1:74" s="138" customFormat="1" ht="13.5" customHeight="1">
      <c r="A44" s="128"/>
      <c r="C44" s="164"/>
      <c r="D44" s="166"/>
      <c r="E44" s="166"/>
      <c r="F44" s="188"/>
      <c r="G44" s="261"/>
      <c r="H44" s="167"/>
      <c r="I44" s="315"/>
      <c r="J44" s="161"/>
      <c r="K44" s="162"/>
      <c r="L44" s="192"/>
      <c r="M44" s="190"/>
      <c r="N44" s="190"/>
      <c r="O44" s="190"/>
      <c r="P44" s="208"/>
      <c r="Q44" s="207"/>
      <c r="R44" s="192"/>
      <c r="S44" s="190"/>
      <c r="T44" s="190"/>
      <c r="U44" s="190"/>
      <c r="V44" s="207"/>
      <c r="W44" s="192"/>
      <c r="X44" s="208"/>
      <c r="Y44" s="190"/>
      <c r="Z44" s="158"/>
      <c r="AA44" s="207"/>
      <c r="AB44" s="192"/>
      <c r="AC44" s="208"/>
      <c r="AD44" s="190"/>
      <c r="AE44" s="159"/>
      <c r="AF44" s="191"/>
      <c r="AG44" s="192"/>
      <c r="AH44" s="190"/>
      <c r="AI44" s="156"/>
      <c r="AJ44" s="190"/>
      <c r="AK44" s="191"/>
      <c r="AL44" s="192"/>
      <c r="AM44" s="190"/>
      <c r="AN44" s="159"/>
      <c r="AO44" s="193"/>
      <c r="AP44" s="191"/>
      <c r="AQ44" s="192"/>
      <c r="AR44" s="190"/>
      <c r="AS44" s="190"/>
      <c r="AT44" s="190"/>
      <c r="AU44" s="208"/>
      <c r="AV44" s="207"/>
      <c r="AW44" s="192"/>
      <c r="AX44" s="190"/>
      <c r="AY44" s="190"/>
      <c r="AZ44" s="190"/>
      <c r="BA44" s="191"/>
      <c r="BB44" s="193"/>
      <c r="BC44" s="190"/>
      <c r="BD44" s="190"/>
      <c r="BE44" s="159"/>
      <c r="BF44" s="207"/>
      <c r="BG44" s="192"/>
      <c r="BH44" s="190"/>
      <c r="BI44" s="190"/>
      <c r="BJ44" s="190"/>
      <c r="BK44" s="208"/>
      <c r="BL44" s="207"/>
      <c r="BM44" s="192"/>
      <c r="BN44" s="190"/>
      <c r="BO44" s="159"/>
      <c r="BP44" s="159"/>
      <c r="BQ44" s="207"/>
      <c r="BR44" s="193"/>
      <c r="BS44" s="190"/>
      <c r="BT44" s="190"/>
      <c r="BU44" s="190"/>
      <c r="BV44" s="209"/>
    </row>
    <row r="45" spans="1:74" s="138" customFormat="1" ht="13.5" customHeight="1">
      <c r="A45" s="128"/>
      <c r="C45" s="164"/>
      <c r="D45" s="166"/>
      <c r="E45" s="166"/>
      <c r="F45" s="188"/>
      <c r="G45" s="261"/>
      <c r="H45" s="167"/>
      <c r="I45" s="315"/>
      <c r="J45" s="161"/>
      <c r="K45" s="162"/>
      <c r="L45" s="192"/>
      <c r="M45" s="190"/>
      <c r="N45" s="190"/>
      <c r="O45" s="190"/>
      <c r="P45" s="208"/>
      <c r="Q45" s="207"/>
      <c r="R45" s="192"/>
      <c r="S45" s="190"/>
      <c r="T45" s="190"/>
      <c r="U45" s="190"/>
      <c r="V45" s="207"/>
      <c r="W45" s="192"/>
      <c r="X45" s="208"/>
      <c r="Y45" s="190"/>
      <c r="Z45" s="158"/>
      <c r="AA45" s="207"/>
      <c r="AB45" s="192"/>
      <c r="AC45" s="208"/>
      <c r="AD45" s="190"/>
      <c r="AE45" s="159"/>
      <c r="AF45" s="191"/>
      <c r="AG45" s="192"/>
      <c r="AH45" s="190"/>
      <c r="AI45" s="156"/>
      <c r="AJ45" s="190"/>
      <c r="AK45" s="191"/>
      <c r="AL45" s="192"/>
      <c r="AM45" s="190"/>
      <c r="AN45" s="159"/>
      <c r="AO45" s="193"/>
      <c r="AP45" s="191"/>
      <c r="AQ45" s="192"/>
      <c r="AR45" s="190"/>
      <c r="AS45" s="190"/>
      <c r="AT45" s="190"/>
      <c r="AU45" s="208"/>
      <c r="AV45" s="207"/>
      <c r="AW45" s="192"/>
      <c r="AX45" s="190"/>
      <c r="AY45" s="190"/>
      <c r="AZ45" s="190"/>
      <c r="BA45" s="191"/>
      <c r="BB45" s="193"/>
      <c r="BC45" s="190"/>
      <c r="BD45" s="190"/>
      <c r="BE45" s="159"/>
      <c r="BF45" s="207"/>
      <c r="BG45" s="192"/>
      <c r="BH45" s="190"/>
      <c r="BI45" s="190"/>
      <c r="BJ45" s="190"/>
      <c r="BK45" s="208"/>
      <c r="BL45" s="207"/>
      <c r="BM45" s="192"/>
      <c r="BN45" s="190"/>
      <c r="BO45" s="159"/>
      <c r="BP45" s="159"/>
      <c r="BQ45" s="207"/>
      <c r="BR45" s="193"/>
      <c r="BS45" s="190"/>
      <c r="BT45" s="190"/>
      <c r="BU45" s="190"/>
      <c r="BV45" s="209"/>
    </row>
    <row r="46" spans="1:74" s="138" customFormat="1" ht="13.5" customHeight="1">
      <c r="A46" s="128"/>
      <c r="C46" s="164"/>
      <c r="D46" s="166"/>
      <c r="E46" s="166"/>
      <c r="F46" s="188"/>
      <c r="G46" s="261"/>
      <c r="H46" s="167"/>
      <c r="I46" s="315"/>
      <c r="J46" s="161"/>
      <c r="K46" s="162"/>
      <c r="L46" s="192"/>
      <c r="M46" s="190"/>
      <c r="N46" s="190"/>
      <c r="O46" s="190"/>
      <c r="P46" s="208"/>
      <c r="Q46" s="207"/>
      <c r="R46" s="192"/>
      <c r="S46" s="190"/>
      <c r="T46" s="190"/>
      <c r="U46" s="190"/>
      <c r="V46" s="207"/>
      <c r="W46" s="192"/>
      <c r="X46" s="208"/>
      <c r="Y46" s="190"/>
      <c r="Z46" s="158"/>
      <c r="AA46" s="207"/>
      <c r="AB46" s="192"/>
      <c r="AC46" s="208"/>
      <c r="AD46" s="190"/>
      <c r="AE46" s="159"/>
      <c r="AF46" s="191"/>
      <c r="AG46" s="192"/>
      <c r="AH46" s="190"/>
      <c r="AI46" s="156"/>
      <c r="AJ46" s="190"/>
      <c r="AK46" s="191"/>
      <c r="AL46" s="192"/>
      <c r="AM46" s="190"/>
      <c r="AN46" s="159"/>
      <c r="AO46" s="193"/>
      <c r="AP46" s="191"/>
      <c r="AQ46" s="192"/>
      <c r="AR46" s="190"/>
      <c r="AS46" s="190"/>
      <c r="AT46" s="190"/>
      <c r="AU46" s="208"/>
      <c r="AV46" s="207"/>
      <c r="AW46" s="192"/>
      <c r="AX46" s="190"/>
      <c r="AY46" s="190"/>
      <c r="AZ46" s="190"/>
      <c r="BA46" s="191"/>
      <c r="BB46" s="193"/>
      <c r="BC46" s="190"/>
      <c r="BD46" s="190"/>
      <c r="BE46" s="159"/>
      <c r="BF46" s="207"/>
      <c r="BG46" s="192"/>
      <c r="BH46" s="190"/>
      <c r="BI46" s="190"/>
      <c r="BJ46" s="190"/>
      <c r="BK46" s="208"/>
      <c r="BL46" s="207"/>
      <c r="BM46" s="192"/>
      <c r="BN46" s="190"/>
      <c r="BO46" s="159"/>
      <c r="BP46" s="159"/>
      <c r="BQ46" s="207"/>
      <c r="BR46" s="193"/>
      <c r="BS46" s="190"/>
      <c r="BT46" s="190"/>
      <c r="BU46" s="190"/>
      <c r="BV46" s="209"/>
    </row>
    <row r="47" spans="1:210" s="6" customFormat="1" ht="13.5" customHeight="1">
      <c r="A47" s="128"/>
      <c r="B47" s="138"/>
      <c r="C47" s="139"/>
      <c r="D47" s="166"/>
      <c r="E47" s="166"/>
      <c r="F47" s="188"/>
      <c r="G47" s="189"/>
      <c r="H47" s="143"/>
      <c r="I47" s="316"/>
      <c r="J47" s="161"/>
      <c r="K47" s="162"/>
      <c r="L47" s="182"/>
      <c r="M47" s="179"/>
      <c r="N47" s="179"/>
      <c r="O47" s="179"/>
      <c r="P47" s="183"/>
      <c r="Q47" s="184"/>
      <c r="R47" s="182"/>
      <c r="S47" s="179"/>
      <c r="T47" s="179"/>
      <c r="U47" s="179"/>
      <c r="V47" s="184"/>
      <c r="W47" s="182"/>
      <c r="X47" s="179"/>
      <c r="Y47" s="147"/>
      <c r="Z47" s="179"/>
      <c r="AA47" s="184"/>
      <c r="AB47" s="182"/>
      <c r="AC47" s="147"/>
      <c r="AD47" s="147"/>
      <c r="AE47" s="179"/>
      <c r="AF47" s="184"/>
      <c r="AG47" s="182"/>
      <c r="AH47" s="147"/>
      <c r="AI47" s="147"/>
      <c r="AJ47" s="179"/>
      <c r="AK47" s="186"/>
      <c r="AL47" s="182"/>
      <c r="AM47" s="179"/>
      <c r="AN47" s="179"/>
      <c r="AO47" s="179"/>
      <c r="AP47" s="186"/>
      <c r="AQ47" s="182"/>
      <c r="AR47" s="179"/>
      <c r="AS47" s="179"/>
      <c r="AT47" s="179"/>
      <c r="AU47" s="183"/>
      <c r="AV47" s="184"/>
      <c r="AW47" s="182"/>
      <c r="AX47" s="179"/>
      <c r="AY47" s="179"/>
      <c r="AZ47" s="179"/>
      <c r="BA47" s="186"/>
      <c r="BB47" s="185"/>
      <c r="BC47" s="179"/>
      <c r="BD47" s="147"/>
      <c r="BE47" s="179"/>
      <c r="BF47" s="184"/>
      <c r="BG47" s="182"/>
      <c r="BH47" s="179"/>
      <c r="BI47" s="179"/>
      <c r="BJ47" s="179"/>
      <c r="BK47" s="183"/>
      <c r="BL47" s="184"/>
      <c r="BM47" s="182"/>
      <c r="BN47" s="179"/>
      <c r="BO47" s="147"/>
      <c r="BP47" s="147"/>
      <c r="BQ47" s="184"/>
      <c r="BR47" s="185"/>
      <c r="BS47" s="179"/>
      <c r="BT47" s="179"/>
      <c r="BU47" s="179"/>
      <c r="BV47" s="187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</row>
    <row r="48" spans="1:210" s="6" customFormat="1" ht="13.5" customHeight="1">
      <c r="A48" s="128"/>
      <c r="B48" s="138"/>
      <c r="C48" s="139"/>
      <c r="D48" s="140"/>
      <c r="E48" s="140"/>
      <c r="F48" s="177"/>
      <c r="G48" s="189"/>
      <c r="H48" s="143"/>
      <c r="I48" s="316"/>
      <c r="J48" s="161"/>
      <c r="K48" s="162"/>
      <c r="L48" s="182"/>
      <c r="M48" s="179"/>
      <c r="N48" s="179"/>
      <c r="O48" s="179"/>
      <c r="P48" s="183"/>
      <c r="Q48" s="184"/>
      <c r="R48" s="182"/>
      <c r="S48" s="179"/>
      <c r="T48" s="179"/>
      <c r="U48" s="179"/>
      <c r="V48" s="184"/>
      <c r="W48" s="182"/>
      <c r="X48" s="148"/>
      <c r="Y48" s="179"/>
      <c r="Z48" s="185"/>
      <c r="AA48" s="184"/>
      <c r="AB48" s="182"/>
      <c r="AC48" s="147"/>
      <c r="AD48" s="147"/>
      <c r="AE48" s="179"/>
      <c r="AF48" s="184"/>
      <c r="AG48" s="182"/>
      <c r="AH48" s="179"/>
      <c r="AI48" s="179"/>
      <c r="AJ48" s="179"/>
      <c r="AK48" s="186"/>
      <c r="AL48" s="182"/>
      <c r="AM48" s="152"/>
      <c r="AN48" s="179"/>
      <c r="AO48" s="179"/>
      <c r="AP48" s="186"/>
      <c r="AQ48" s="182"/>
      <c r="AR48" s="179"/>
      <c r="AS48" s="179"/>
      <c r="AT48" s="179"/>
      <c r="AU48" s="183"/>
      <c r="AV48" s="184"/>
      <c r="AW48" s="182"/>
      <c r="AX48" s="179"/>
      <c r="AY48" s="179"/>
      <c r="AZ48" s="179"/>
      <c r="BA48" s="186"/>
      <c r="BB48" s="185"/>
      <c r="BC48" s="179"/>
      <c r="BD48" s="179"/>
      <c r="BE48" s="179"/>
      <c r="BF48" s="184"/>
      <c r="BG48" s="182"/>
      <c r="BH48" s="147"/>
      <c r="BI48" s="147"/>
      <c r="BJ48" s="147"/>
      <c r="BK48" s="148"/>
      <c r="BL48" s="149"/>
      <c r="BM48" s="178"/>
      <c r="BN48" s="147"/>
      <c r="BO48" s="179"/>
      <c r="BP48" s="179"/>
      <c r="BQ48" s="184"/>
      <c r="BR48" s="185"/>
      <c r="BS48" s="179"/>
      <c r="BT48" s="179"/>
      <c r="BU48" s="179"/>
      <c r="BV48" s="187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</row>
    <row r="49" spans="1:210" s="6" customFormat="1" ht="13.5" customHeight="1">
      <c r="A49" s="128"/>
      <c r="B49" s="138"/>
      <c r="C49" s="139"/>
      <c r="D49" s="140"/>
      <c r="E49" s="140"/>
      <c r="F49" s="177"/>
      <c r="G49" s="189"/>
      <c r="H49" s="143"/>
      <c r="I49" s="316"/>
      <c r="J49" s="194"/>
      <c r="K49" s="195"/>
      <c r="L49" s="182"/>
      <c r="M49" s="179"/>
      <c r="N49" s="179"/>
      <c r="O49" s="179"/>
      <c r="P49" s="183"/>
      <c r="Q49" s="184"/>
      <c r="R49" s="182"/>
      <c r="S49" s="179"/>
      <c r="T49" s="179"/>
      <c r="U49" s="179"/>
      <c r="V49" s="184"/>
      <c r="W49" s="182"/>
      <c r="X49" s="183"/>
      <c r="Y49" s="147"/>
      <c r="Z49" s="185"/>
      <c r="AA49" s="184"/>
      <c r="AB49" s="182"/>
      <c r="AC49" s="179"/>
      <c r="AD49" s="179"/>
      <c r="AE49" s="179"/>
      <c r="AF49" s="184"/>
      <c r="AG49" s="182"/>
      <c r="AH49" s="147"/>
      <c r="AI49" s="147"/>
      <c r="AJ49" s="179"/>
      <c r="AK49" s="186"/>
      <c r="AL49" s="182"/>
      <c r="AM49" s="179"/>
      <c r="AN49" s="179"/>
      <c r="AO49" s="179"/>
      <c r="AP49" s="186"/>
      <c r="AQ49" s="182"/>
      <c r="AR49" s="179"/>
      <c r="AS49" s="147"/>
      <c r="AT49" s="179"/>
      <c r="AU49" s="183"/>
      <c r="AV49" s="184"/>
      <c r="AW49" s="182"/>
      <c r="AX49" s="179"/>
      <c r="AY49" s="179"/>
      <c r="AZ49" s="179"/>
      <c r="BA49" s="186"/>
      <c r="BB49" s="185"/>
      <c r="BC49" s="179"/>
      <c r="BD49" s="179"/>
      <c r="BE49" s="179"/>
      <c r="BF49" s="184"/>
      <c r="BG49" s="182"/>
      <c r="BH49" s="147"/>
      <c r="BI49" s="147"/>
      <c r="BJ49" s="147"/>
      <c r="BK49" s="148"/>
      <c r="BL49" s="149"/>
      <c r="BM49" s="178"/>
      <c r="BN49" s="147"/>
      <c r="BO49" s="179"/>
      <c r="BP49" s="179"/>
      <c r="BQ49" s="184"/>
      <c r="BR49" s="185"/>
      <c r="BS49" s="179"/>
      <c r="BT49" s="179"/>
      <c r="BU49" s="179"/>
      <c r="BV49" s="187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</row>
    <row r="50" spans="1:74" s="138" customFormat="1" ht="13.5" customHeight="1" thickBot="1">
      <c r="A50" s="128"/>
      <c r="C50" s="214"/>
      <c r="D50" s="216"/>
      <c r="E50" s="216"/>
      <c r="F50" s="217"/>
      <c r="G50" s="218"/>
      <c r="H50" s="219">
        <f>SUM(H23:H49)</f>
        <v>45</v>
      </c>
      <c r="I50" s="317">
        <f>SUM(I23:I49)</f>
        <v>272251.6</v>
      </c>
      <c r="J50" s="220"/>
      <c r="K50" s="220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21"/>
    </row>
    <row r="51" spans="1:210" s="223" customFormat="1" ht="14.25" customHeight="1" thickBot="1">
      <c r="A51" s="224"/>
      <c r="B51" s="224"/>
      <c r="C51" s="2" t="s">
        <v>80</v>
      </c>
      <c r="D51" s="225"/>
      <c r="E51" s="225"/>
      <c r="F51" s="226"/>
      <c r="G51" s="227"/>
      <c r="H51" s="228"/>
      <c r="I51" s="318"/>
      <c r="J51" s="229"/>
      <c r="K51" s="229"/>
      <c r="L51" s="122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2"/>
      <c r="DT51" s="222"/>
      <c r="DU51" s="222"/>
      <c r="DV51" s="222"/>
      <c r="DW51" s="222"/>
      <c r="DX51" s="222"/>
      <c r="DY51" s="222"/>
      <c r="DZ51" s="222"/>
      <c r="EA51" s="222"/>
      <c r="EB51" s="222"/>
      <c r="EC51" s="222"/>
      <c r="ED51" s="222"/>
      <c r="EE51" s="222"/>
      <c r="EF51" s="222"/>
      <c r="EG51" s="222"/>
      <c r="EH51" s="222"/>
      <c r="EI51" s="222"/>
      <c r="EJ51" s="222"/>
      <c r="EK51" s="222"/>
      <c r="EL51" s="222"/>
      <c r="EM51" s="222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2"/>
      <c r="FB51" s="222"/>
      <c r="FC51" s="222"/>
      <c r="FD51" s="222"/>
      <c r="FE51" s="222"/>
      <c r="FF51" s="222"/>
      <c r="FG51" s="222"/>
      <c r="FH51" s="222"/>
      <c r="FI51" s="222"/>
      <c r="FJ51" s="222"/>
      <c r="FK51" s="222"/>
      <c r="FL51" s="222"/>
      <c r="FM51" s="222"/>
      <c r="FN51" s="222"/>
      <c r="FO51" s="222"/>
      <c r="FP51" s="222"/>
      <c r="FQ51" s="222"/>
      <c r="FR51" s="222"/>
      <c r="FS51" s="222"/>
      <c r="FT51" s="222"/>
      <c r="FU51" s="222"/>
      <c r="FV51" s="222"/>
      <c r="FW51" s="222"/>
      <c r="FX51" s="222"/>
      <c r="FY51" s="222"/>
      <c r="FZ51" s="222"/>
      <c r="GA51" s="222"/>
      <c r="GB51" s="222"/>
      <c r="GC51" s="222"/>
      <c r="GD51" s="222"/>
      <c r="GE51" s="222"/>
      <c r="GF51" s="222"/>
      <c r="GG51" s="222"/>
      <c r="GH51" s="222"/>
      <c r="GI51" s="222"/>
      <c r="GJ51" s="222"/>
      <c r="GK51" s="222"/>
      <c r="GL51" s="222"/>
      <c r="GM51" s="222"/>
      <c r="GN51" s="222"/>
      <c r="GO51" s="222"/>
      <c r="GP51" s="222"/>
      <c r="GQ51" s="222"/>
      <c r="GR51" s="222"/>
      <c r="GS51" s="222"/>
      <c r="GT51" s="222"/>
      <c r="GU51" s="222"/>
      <c r="GV51" s="222"/>
      <c r="GW51" s="222"/>
      <c r="GX51" s="222"/>
      <c r="GY51" s="222"/>
      <c r="GZ51" s="222"/>
      <c r="HA51" s="222"/>
      <c r="HB51" s="222"/>
    </row>
    <row r="52" spans="1:75" ht="13.5" customHeight="1">
      <c r="A52" s="230"/>
      <c r="B52" s="230"/>
      <c r="C52" s="2" t="s">
        <v>81</v>
      </c>
      <c r="D52" s="16"/>
      <c r="E52" s="16"/>
      <c r="F52" s="16"/>
      <c r="G52" s="46"/>
      <c r="H52" s="12"/>
      <c r="I52" s="304"/>
      <c r="J52" s="122"/>
      <c r="K52" s="122"/>
      <c r="L52" s="236"/>
      <c r="M52" s="517" t="s">
        <v>73</v>
      </c>
      <c r="N52" s="518"/>
      <c r="O52" s="518"/>
      <c r="P52" s="518"/>
      <c r="Q52" s="518"/>
      <c r="R52" s="518"/>
      <c r="S52" s="518"/>
      <c r="T52" s="518"/>
      <c r="U52" s="518"/>
      <c r="V52" s="519"/>
      <c r="W52" s="520" t="s">
        <v>74</v>
      </c>
      <c r="X52" s="520"/>
      <c r="Y52" s="520"/>
      <c r="Z52" s="520" t="s">
        <v>76</v>
      </c>
      <c r="AA52" s="520"/>
      <c r="AB52" s="520"/>
      <c r="AC52" s="520" t="s">
        <v>75</v>
      </c>
      <c r="AD52" s="520"/>
      <c r="AE52" s="520"/>
      <c r="AF52" s="520" t="s">
        <v>13</v>
      </c>
      <c r="AG52" s="520"/>
      <c r="AH52" s="522"/>
      <c r="AI52" s="522" t="s">
        <v>12</v>
      </c>
      <c r="AJ52" s="518"/>
      <c r="AK52" s="518"/>
      <c r="AL52" s="523"/>
      <c r="AM52" s="521"/>
      <c r="AN52" s="521"/>
      <c r="AO52" s="521"/>
      <c r="AP52" s="251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</row>
    <row r="53" spans="1:75" ht="18" customHeight="1" thickBot="1">
      <c r="A53" s="2"/>
      <c r="B53" s="2"/>
      <c r="C53" s="2" t="s">
        <v>85</v>
      </c>
      <c r="D53" s="232"/>
      <c r="E53" s="232"/>
      <c r="F53" s="233"/>
      <c r="G53" s="234"/>
      <c r="H53" s="235"/>
      <c r="I53" s="319"/>
      <c r="J53" s="236"/>
      <c r="K53" s="236"/>
      <c r="L53" s="236"/>
      <c r="M53" s="510" t="s">
        <v>88</v>
      </c>
      <c r="N53" s="511"/>
      <c r="O53" s="511"/>
      <c r="P53" s="511"/>
      <c r="Q53" s="511"/>
      <c r="R53" s="511"/>
      <c r="S53" s="511"/>
      <c r="T53" s="511"/>
      <c r="U53" s="511"/>
      <c r="V53" s="512"/>
      <c r="W53" s="513"/>
      <c r="X53" s="513"/>
      <c r="Y53" s="513"/>
      <c r="Z53" s="513"/>
      <c r="AA53" s="513"/>
      <c r="AB53" s="513"/>
      <c r="AC53" s="513"/>
      <c r="AD53" s="513"/>
      <c r="AE53" s="513"/>
      <c r="AF53" s="524"/>
      <c r="AG53" s="524"/>
      <c r="AH53" s="525"/>
      <c r="AI53" s="526"/>
      <c r="AJ53" s="527"/>
      <c r="AK53" s="527"/>
      <c r="AL53" s="528"/>
      <c r="AM53" s="529"/>
      <c r="AN53" s="529"/>
      <c r="AO53" s="529"/>
      <c r="AP53" s="251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4:75" ht="12.75">
      <c r="D54" s="232"/>
      <c r="E54" s="232"/>
      <c r="F54" s="233"/>
      <c r="G54" s="234"/>
      <c r="H54" s="235"/>
      <c r="I54" s="319"/>
      <c r="J54" s="236"/>
      <c r="K54" s="236"/>
      <c r="L54" s="236"/>
      <c r="M54" s="251" t="s">
        <v>98</v>
      </c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ht="12.75">
      <c r="A55" s="230"/>
      <c r="B55" s="230"/>
      <c r="D55" s="232"/>
      <c r="E55" s="232"/>
      <c r="F55" s="233"/>
      <c r="G55" s="234"/>
      <c r="H55" s="235"/>
      <c r="I55" s="319"/>
      <c r="J55" s="236"/>
      <c r="K55" s="236"/>
      <c r="L55" s="236"/>
      <c r="M55" s="251" t="s">
        <v>97</v>
      </c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ht="4.5" customHeight="1">
      <c r="A56" s="6"/>
      <c r="B56" s="6"/>
      <c r="D56" s="232"/>
      <c r="E56" s="232"/>
      <c r="F56" s="233"/>
      <c r="G56" s="234"/>
      <c r="H56" s="235"/>
      <c r="I56" s="319"/>
      <c r="J56" s="236"/>
      <c r="K56" s="2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3:75" ht="12.75">
      <c r="C57" s="231"/>
      <c r="D57" s="232"/>
      <c r="E57" s="232"/>
      <c r="F57" s="233"/>
      <c r="G57" s="234"/>
      <c r="H57" s="235">
        <v>70</v>
      </c>
      <c r="I57" s="319">
        <v>330000</v>
      </c>
      <c r="J57" s="236"/>
      <c r="K57" s="23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3:11" ht="12.75">
      <c r="C58" s="231"/>
      <c r="D58" s="232"/>
      <c r="E58" s="232"/>
      <c r="F58" s="233"/>
      <c r="G58" s="234"/>
      <c r="H58" s="366">
        <f>+H57-H50</f>
        <v>25</v>
      </c>
      <c r="I58" s="319">
        <f>+I57-I50</f>
        <v>57748.40000000002</v>
      </c>
      <c r="J58" s="236"/>
      <c r="K58" s="236"/>
    </row>
    <row r="59" spans="3:11" ht="12.75">
      <c r="C59" s="231"/>
      <c r="D59" s="232"/>
      <c r="E59" s="232"/>
      <c r="F59" s="233"/>
      <c r="G59" s="237"/>
      <c r="H59" s="232"/>
      <c r="I59" s="320"/>
      <c r="J59" s="236"/>
      <c r="K59" s="236"/>
    </row>
    <row r="60" spans="3:11" ht="12.75">
      <c r="C60" s="231"/>
      <c r="D60" s="232"/>
      <c r="E60" s="232"/>
      <c r="F60" s="233"/>
      <c r="G60" s="237"/>
      <c r="H60" s="232"/>
      <c r="I60" s="320"/>
      <c r="J60" s="236"/>
      <c r="K60" s="236"/>
    </row>
    <row r="61" spans="3:11" ht="12.75">
      <c r="C61" s="231"/>
      <c r="D61" s="232"/>
      <c r="E61" s="232"/>
      <c r="F61" s="233"/>
      <c r="G61" s="237"/>
      <c r="H61" s="232"/>
      <c r="I61" s="320"/>
      <c r="J61" s="236"/>
      <c r="K61" s="236"/>
    </row>
    <row r="62" spans="3:11" ht="12.75">
      <c r="C62" s="231"/>
      <c r="D62" s="232"/>
      <c r="E62" s="232"/>
      <c r="F62" s="233"/>
      <c r="G62" s="237"/>
      <c r="H62" s="232"/>
      <c r="I62" s="320"/>
      <c r="J62" s="236"/>
      <c r="K62" s="236"/>
    </row>
    <row r="63" spans="3:11" ht="12.75">
      <c r="C63" s="231"/>
      <c r="D63" s="232"/>
      <c r="E63" s="232"/>
      <c r="F63" s="233"/>
      <c r="G63" s="237"/>
      <c r="H63" s="232"/>
      <c r="I63" s="320"/>
      <c r="J63" s="236"/>
      <c r="K63" s="236"/>
    </row>
    <row r="64" spans="3:11" ht="12.75">
      <c r="C64" s="231"/>
      <c r="D64" s="232"/>
      <c r="E64" s="232"/>
      <c r="F64" s="233"/>
      <c r="G64" s="237"/>
      <c r="H64" s="232"/>
      <c r="I64" s="320"/>
      <c r="J64" s="236"/>
      <c r="K64" s="236"/>
    </row>
    <row r="65" spans="3:11" ht="12.75">
      <c r="C65" s="231"/>
      <c r="D65" s="232"/>
      <c r="E65" s="232"/>
      <c r="F65" s="233"/>
      <c r="G65" s="237"/>
      <c r="H65" s="232"/>
      <c r="I65" s="320"/>
      <c r="J65" s="236"/>
      <c r="K65" s="236"/>
    </row>
    <row r="66" spans="3:11" ht="12.75">
      <c r="C66" s="231"/>
      <c r="D66" s="232"/>
      <c r="E66" s="232"/>
      <c r="F66" s="233"/>
      <c r="G66" s="237"/>
      <c r="H66" s="232"/>
      <c r="I66" s="320"/>
      <c r="J66" s="236"/>
      <c r="K66" s="236"/>
    </row>
    <row r="67" spans="3:11" ht="12.75">
      <c r="C67" s="231"/>
      <c r="D67" s="232"/>
      <c r="E67" s="232"/>
      <c r="F67" s="233"/>
      <c r="G67" s="237"/>
      <c r="H67" s="232"/>
      <c r="I67" s="320"/>
      <c r="J67" s="236"/>
      <c r="K67" s="236"/>
    </row>
    <row r="68" spans="3:11" ht="12.75">
      <c r="C68" s="231"/>
      <c r="D68" s="232"/>
      <c r="E68" s="232"/>
      <c r="F68" s="233"/>
      <c r="G68" s="237"/>
      <c r="H68" s="232"/>
      <c r="I68" s="320"/>
      <c r="J68" s="236"/>
      <c r="K68" s="236"/>
    </row>
    <row r="69" spans="3:11" ht="12.75">
      <c r="C69" s="231"/>
      <c r="D69" s="232"/>
      <c r="E69" s="232"/>
      <c r="F69" s="233"/>
      <c r="G69" s="237"/>
      <c r="H69" s="232"/>
      <c r="I69" s="320"/>
      <c r="J69" s="236"/>
      <c r="K69" s="236"/>
    </row>
    <row r="70" spans="3:11" ht="12.75">
      <c r="C70" s="231"/>
      <c r="D70" s="232"/>
      <c r="E70" s="232"/>
      <c r="F70" s="233"/>
      <c r="G70" s="237"/>
      <c r="H70" s="232"/>
      <c r="I70" s="320"/>
      <c r="J70" s="236"/>
      <c r="K70" s="236"/>
    </row>
    <row r="71" spans="3:11" ht="12.75">
      <c r="C71" s="231"/>
      <c r="D71" s="232"/>
      <c r="E71" s="232"/>
      <c r="F71" s="233"/>
      <c r="G71" s="237"/>
      <c r="H71" s="232"/>
      <c r="I71" s="320"/>
      <c r="J71" s="236"/>
      <c r="K71" s="236"/>
    </row>
    <row r="72" spans="3:11" ht="12.75">
      <c r="C72" s="231"/>
      <c r="D72" s="232"/>
      <c r="E72" s="232"/>
      <c r="F72" s="233"/>
      <c r="G72" s="237"/>
      <c r="H72" s="232"/>
      <c r="I72" s="320"/>
      <c r="J72" s="236"/>
      <c r="K72" s="236"/>
    </row>
    <row r="73" spans="3:11" ht="12.75">
      <c r="C73" s="231"/>
      <c r="D73" s="232"/>
      <c r="E73" s="232"/>
      <c r="F73" s="233"/>
      <c r="G73" s="237"/>
      <c r="H73" s="232"/>
      <c r="I73" s="320"/>
      <c r="J73" s="236"/>
      <c r="K73" s="236"/>
    </row>
    <row r="74" spans="3:11" ht="12.75">
      <c r="C74" s="231"/>
      <c r="D74" s="232"/>
      <c r="E74" s="232"/>
      <c r="F74" s="233"/>
      <c r="G74" s="237"/>
      <c r="H74" s="232"/>
      <c r="I74" s="320"/>
      <c r="J74" s="236"/>
      <c r="K74" s="236"/>
    </row>
    <row r="75" spans="3:11" ht="12.75">
      <c r="C75" s="231"/>
      <c r="D75" s="232"/>
      <c r="E75" s="232"/>
      <c r="F75" s="233"/>
      <c r="G75" s="237"/>
      <c r="H75" s="232"/>
      <c r="I75" s="320"/>
      <c r="J75" s="236"/>
      <c r="K75" s="236"/>
    </row>
    <row r="76" spans="3:11" ht="12.75">
      <c r="C76" s="231"/>
      <c r="D76" s="232"/>
      <c r="E76" s="232"/>
      <c r="F76" s="233"/>
      <c r="G76" s="237"/>
      <c r="H76" s="232"/>
      <c r="I76" s="320"/>
      <c r="J76" s="236"/>
      <c r="K76" s="236"/>
    </row>
    <row r="77" spans="3:11" ht="12.75">
      <c r="C77" s="231"/>
      <c r="D77" s="232"/>
      <c r="E77" s="232"/>
      <c r="F77" s="233"/>
      <c r="G77" s="237"/>
      <c r="H77" s="232"/>
      <c r="I77" s="320"/>
      <c r="J77" s="236"/>
      <c r="K77" s="236"/>
    </row>
    <row r="78" spans="3:11" ht="12.75">
      <c r="C78" s="231"/>
      <c r="D78" s="232"/>
      <c r="E78" s="232"/>
      <c r="F78" s="233"/>
      <c r="G78" s="237"/>
      <c r="H78" s="232"/>
      <c r="I78" s="320"/>
      <c r="J78" s="236"/>
      <c r="K78" s="236"/>
    </row>
    <row r="79" spans="3:11" ht="12.75">
      <c r="C79" s="231"/>
      <c r="D79" s="232"/>
      <c r="E79" s="232"/>
      <c r="F79" s="233"/>
      <c r="G79" s="237"/>
      <c r="H79" s="232"/>
      <c r="I79" s="320"/>
      <c r="J79" s="236"/>
      <c r="K79" s="236"/>
    </row>
    <row r="80" spans="3:11" ht="12.75">
      <c r="C80" s="231"/>
      <c r="D80" s="232"/>
      <c r="E80" s="232"/>
      <c r="F80" s="233"/>
      <c r="G80" s="237"/>
      <c r="H80" s="232"/>
      <c r="I80" s="320"/>
      <c r="J80" s="236"/>
      <c r="K80" s="236"/>
    </row>
    <row r="81" spans="3:11" ht="12.75">
      <c r="C81" s="231"/>
      <c r="D81" s="232"/>
      <c r="E81" s="232"/>
      <c r="F81" s="233"/>
      <c r="G81" s="237"/>
      <c r="H81" s="232"/>
      <c r="I81" s="320"/>
      <c r="J81" s="236"/>
      <c r="K81" s="236"/>
    </row>
    <row r="82" spans="3:11" ht="12.75">
      <c r="C82" s="231"/>
      <c r="D82" s="232"/>
      <c r="E82" s="232"/>
      <c r="F82" s="233"/>
      <c r="G82" s="237"/>
      <c r="H82" s="232"/>
      <c r="I82" s="320"/>
      <c r="J82" s="236"/>
      <c r="K82" s="236"/>
    </row>
    <row r="83" spans="3:11" ht="12.75">
      <c r="C83" s="231"/>
      <c r="D83" s="232"/>
      <c r="E83" s="232"/>
      <c r="F83" s="233"/>
      <c r="G83" s="237"/>
      <c r="H83" s="232"/>
      <c r="I83" s="320"/>
      <c r="J83" s="236"/>
      <c r="K83" s="236"/>
    </row>
    <row r="84" spans="3:11" ht="12.75">
      <c r="C84" s="231"/>
      <c r="D84" s="232"/>
      <c r="E84" s="232"/>
      <c r="F84" s="233"/>
      <c r="G84" s="237"/>
      <c r="H84" s="232"/>
      <c r="I84" s="320"/>
      <c r="J84" s="236"/>
      <c r="K84" s="236"/>
    </row>
    <row r="85" spans="3:11" ht="12.75">
      <c r="C85" s="231"/>
      <c r="D85" s="232"/>
      <c r="E85" s="232"/>
      <c r="F85" s="233"/>
      <c r="G85" s="237"/>
      <c r="H85" s="232"/>
      <c r="I85" s="320"/>
      <c r="J85" s="236"/>
      <c r="K85" s="236"/>
    </row>
    <row r="86" spans="3:11" ht="12.75">
      <c r="C86" s="231"/>
      <c r="D86" s="232"/>
      <c r="E86" s="232"/>
      <c r="F86" s="233"/>
      <c r="G86" s="237"/>
      <c r="H86" s="232"/>
      <c r="I86" s="320"/>
      <c r="J86" s="236"/>
      <c r="K86" s="236"/>
    </row>
    <row r="87" spans="3:11" ht="12.75">
      <c r="C87" s="231"/>
      <c r="D87" s="232"/>
      <c r="E87" s="232"/>
      <c r="F87" s="233"/>
      <c r="G87" s="237"/>
      <c r="H87" s="232"/>
      <c r="I87" s="320"/>
      <c r="J87" s="236"/>
      <c r="K87" s="236"/>
    </row>
    <row r="88" spans="3:11" ht="12.75">
      <c r="C88" s="231"/>
      <c r="D88" s="232"/>
      <c r="E88" s="232"/>
      <c r="F88" s="233"/>
      <c r="G88" s="237"/>
      <c r="H88" s="232"/>
      <c r="I88" s="320"/>
      <c r="J88" s="236"/>
      <c r="K88" s="236"/>
    </row>
    <row r="89" spans="3:11" ht="12.75">
      <c r="C89" s="231"/>
      <c r="D89" s="232"/>
      <c r="E89" s="232"/>
      <c r="F89" s="233"/>
      <c r="G89" s="237"/>
      <c r="H89" s="232"/>
      <c r="I89" s="320"/>
      <c r="J89" s="236"/>
      <c r="K89" s="236"/>
    </row>
    <row r="90" spans="3:11" ht="12.75">
      <c r="C90" s="231"/>
      <c r="D90" s="232"/>
      <c r="E90" s="232"/>
      <c r="F90" s="233"/>
      <c r="G90" s="237"/>
      <c r="H90" s="232"/>
      <c r="I90" s="320"/>
      <c r="J90" s="236"/>
      <c r="K90" s="236"/>
    </row>
    <row r="91" spans="3:11" ht="12.75">
      <c r="C91" s="231"/>
      <c r="D91" s="232"/>
      <c r="E91" s="232"/>
      <c r="F91" s="233"/>
      <c r="G91" s="237"/>
      <c r="H91" s="232"/>
      <c r="I91" s="320"/>
      <c r="J91" s="236"/>
      <c r="K91" s="236"/>
    </row>
    <row r="92" spans="3:11" ht="12.75">
      <c r="C92" s="231"/>
      <c r="D92" s="232"/>
      <c r="E92" s="232"/>
      <c r="F92" s="233"/>
      <c r="G92" s="237"/>
      <c r="H92" s="232"/>
      <c r="I92" s="320"/>
      <c r="J92" s="236"/>
      <c r="K92" s="236"/>
    </row>
    <row r="93" spans="3:11" ht="12.75">
      <c r="C93" s="231"/>
      <c r="D93" s="232"/>
      <c r="E93" s="232"/>
      <c r="F93" s="233"/>
      <c r="G93" s="237"/>
      <c r="H93" s="232"/>
      <c r="I93" s="320"/>
      <c r="J93" s="236"/>
      <c r="K93" s="236"/>
    </row>
    <row r="94" spans="3:11" ht="12.75">
      <c r="C94" s="231"/>
      <c r="D94" s="232"/>
      <c r="E94" s="232"/>
      <c r="F94" s="233"/>
      <c r="G94" s="237"/>
      <c r="H94" s="232"/>
      <c r="I94" s="320"/>
      <c r="J94" s="236"/>
      <c r="K94" s="236"/>
    </row>
    <row r="95" spans="3:11" ht="12.75">
      <c r="C95" s="231"/>
      <c r="D95" s="232"/>
      <c r="E95" s="232"/>
      <c r="F95" s="233"/>
      <c r="G95" s="237"/>
      <c r="H95" s="232"/>
      <c r="I95" s="320"/>
      <c r="J95" s="236"/>
      <c r="K95" s="236"/>
    </row>
    <row r="96" spans="3:11" ht="12.75">
      <c r="C96" s="231"/>
      <c r="D96" s="232"/>
      <c r="E96" s="232"/>
      <c r="F96" s="233"/>
      <c r="G96" s="237"/>
      <c r="H96" s="232"/>
      <c r="I96" s="320"/>
      <c r="J96" s="236"/>
      <c r="K96" s="236"/>
    </row>
    <row r="97" spans="3:11" ht="12.75">
      <c r="C97" s="231"/>
      <c r="D97" s="232"/>
      <c r="E97" s="232"/>
      <c r="F97" s="233"/>
      <c r="G97" s="237"/>
      <c r="H97" s="232"/>
      <c r="I97" s="320"/>
      <c r="J97" s="236"/>
      <c r="K97" s="236"/>
    </row>
    <row r="98" spans="3:11" ht="12.75">
      <c r="C98" s="231"/>
      <c r="D98" s="232"/>
      <c r="E98" s="232"/>
      <c r="F98" s="233"/>
      <c r="G98" s="237"/>
      <c r="H98" s="232"/>
      <c r="I98" s="320"/>
      <c r="J98" s="236"/>
      <c r="K98" s="236"/>
    </row>
    <row r="99" spans="3:11" ht="12.75">
      <c r="C99" s="231"/>
      <c r="D99" s="232"/>
      <c r="E99" s="232"/>
      <c r="F99" s="233"/>
      <c r="G99" s="237"/>
      <c r="H99" s="232"/>
      <c r="I99" s="320"/>
      <c r="J99" s="236"/>
      <c r="K99" s="236"/>
    </row>
    <row r="100" spans="3:11" ht="12.75">
      <c r="C100" s="231"/>
      <c r="D100" s="232"/>
      <c r="E100" s="232"/>
      <c r="F100" s="233"/>
      <c r="G100" s="237"/>
      <c r="H100" s="232"/>
      <c r="I100" s="320"/>
      <c r="J100" s="236"/>
      <c r="K100" s="236"/>
    </row>
    <row r="101" spans="3:11" ht="12.75">
      <c r="C101" s="231"/>
      <c r="D101" s="232"/>
      <c r="E101" s="232"/>
      <c r="F101" s="233"/>
      <c r="G101" s="237"/>
      <c r="H101" s="232"/>
      <c r="I101" s="320"/>
      <c r="J101" s="236"/>
      <c r="K101" s="236"/>
    </row>
    <row r="102" spans="3:11" ht="12.75">
      <c r="C102" s="231"/>
      <c r="D102" s="232"/>
      <c r="E102" s="232"/>
      <c r="F102" s="233"/>
      <c r="G102" s="237"/>
      <c r="H102" s="232"/>
      <c r="I102" s="320"/>
      <c r="J102" s="236"/>
      <c r="K102" s="236"/>
    </row>
    <row r="103" spans="3:11" ht="12.75">
      <c r="C103" s="231"/>
      <c r="D103" s="232"/>
      <c r="E103" s="232"/>
      <c r="F103" s="233"/>
      <c r="G103" s="237"/>
      <c r="H103" s="232"/>
      <c r="I103" s="320"/>
      <c r="J103" s="236"/>
      <c r="K103" s="236"/>
    </row>
    <row r="104" spans="3:11" ht="12.75">
      <c r="C104" s="231"/>
      <c r="D104" s="232"/>
      <c r="E104" s="232"/>
      <c r="F104" s="233"/>
      <c r="G104" s="237"/>
      <c r="H104" s="232"/>
      <c r="I104" s="320"/>
      <c r="J104" s="236"/>
      <c r="K104" s="236"/>
    </row>
    <row r="105" spans="3:11" ht="12.75">
      <c r="C105" s="231"/>
      <c r="D105" s="232"/>
      <c r="E105" s="232"/>
      <c r="F105" s="233"/>
      <c r="G105" s="237"/>
      <c r="H105" s="232"/>
      <c r="I105" s="320"/>
      <c r="J105" s="236"/>
      <c r="K105" s="236"/>
    </row>
    <row r="106" spans="3:11" ht="12.75">
      <c r="C106" s="231"/>
      <c r="D106" s="232"/>
      <c r="E106" s="232"/>
      <c r="F106" s="233"/>
      <c r="G106" s="237"/>
      <c r="H106" s="232"/>
      <c r="I106" s="320"/>
      <c r="J106" s="236"/>
      <c r="K106" s="236"/>
    </row>
    <row r="107" spans="3:11" ht="12.75">
      <c r="C107" s="231"/>
      <c r="D107" s="232"/>
      <c r="E107" s="232"/>
      <c r="F107" s="233"/>
      <c r="G107" s="237"/>
      <c r="H107" s="232"/>
      <c r="I107" s="320"/>
      <c r="J107" s="236"/>
      <c r="K107" s="236"/>
    </row>
    <row r="108" spans="3:11" ht="12.75">
      <c r="C108" s="231"/>
      <c r="D108" s="232"/>
      <c r="E108" s="232"/>
      <c r="F108" s="233"/>
      <c r="G108" s="237"/>
      <c r="H108" s="232"/>
      <c r="I108" s="320"/>
      <c r="J108" s="236"/>
      <c r="K108" s="236"/>
    </row>
    <row r="109" spans="3:11" ht="12.75">
      <c r="C109" s="231"/>
      <c r="D109" s="232"/>
      <c r="E109" s="232"/>
      <c r="F109" s="233"/>
      <c r="G109" s="237"/>
      <c r="H109" s="232"/>
      <c r="I109" s="320"/>
      <c r="J109" s="236"/>
      <c r="K109" s="236"/>
    </row>
    <row r="110" spans="3:11" ht="12.75">
      <c r="C110" s="231"/>
      <c r="D110" s="232"/>
      <c r="E110" s="232"/>
      <c r="F110" s="233"/>
      <c r="G110" s="237"/>
      <c r="H110" s="232"/>
      <c r="I110" s="320"/>
      <c r="J110" s="236"/>
      <c r="K110" s="236"/>
    </row>
    <row r="111" spans="3:11" ht="12.75">
      <c r="C111" s="231"/>
      <c r="D111" s="232"/>
      <c r="E111" s="232"/>
      <c r="F111" s="233"/>
      <c r="G111" s="237"/>
      <c r="H111" s="232"/>
      <c r="I111" s="320"/>
      <c r="J111" s="236"/>
      <c r="K111" s="236"/>
    </row>
    <row r="112" spans="3:11" ht="12.75">
      <c r="C112" s="231"/>
      <c r="D112" s="232"/>
      <c r="E112" s="232"/>
      <c r="F112" s="233"/>
      <c r="G112" s="237"/>
      <c r="H112" s="232"/>
      <c r="I112" s="320"/>
      <c r="J112" s="236"/>
      <c r="K112" s="236"/>
    </row>
    <row r="113" spans="3:11" ht="12.75">
      <c r="C113" s="231"/>
      <c r="D113" s="232"/>
      <c r="E113" s="232"/>
      <c r="F113" s="233"/>
      <c r="G113" s="237"/>
      <c r="H113" s="232"/>
      <c r="I113" s="320"/>
      <c r="J113" s="236"/>
      <c r="K113" s="236"/>
    </row>
    <row r="114" spans="3:11" ht="12.75">
      <c r="C114" s="231"/>
      <c r="D114" s="232"/>
      <c r="E114" s="232"/>
      <c r="F114" s="233"/>
      <c r="G114" s="237"/>
      <c r="H114" s="232"/>
      <c r="I114" s="320"/>
      <c r="J114" s="236"/>
      <c r="K114" s="236"/>
    </row>
    <row r="115" spans="3:11" ht="12.75">
      <c r="C115" s="231"/>
      <c r="D115" s="232"/>
      <c r="E115" s="232"/>
      <c r="F115" s="233"/>
      <c r="G115" s="237"/>
      <c r="H115" s="232"/>
      <c r="I115" s="320"/>
      <c r="J115" s="236"/>
      <c r="K115" s="236"/>
    </row>
    <row r="116" spans="3:11" ht="12.75">
      <c r="C116" s="231"/>
      <c r="D116" s="232"/>
      <c r="E116" s="232"/>
      <c r="F116" s="233"/>
      <c r="G116" s="237"/>
      <c r="H116" s="232"/>
      <c r="I116" s="320"/>
      <c r="J116" s="236"/>
      <c r="K116" s="236"/>
    </row>
    <row r="117" spans="3:11" ht="12.75">
      <c r="C117" s="231"/>
      <c r="D117" s="232"/>
      <c r="E117" s="232"/>
      <c r="F117" s="233"/>
      <c r="G117" s="237"/>
      <c r="H117" s="232"/>
      <c r="I117" s="320"/>
      <c r="J117" s="236"/>
      <c r="K117" s="236"/>
    </row>
    <row r="118" spans="3:11" ht="12.75">
      <c r="C118" s="231"/>
      <c r="D118" s="232"/>
      <c r="E118" s="232"/>
      <c r="F118" s="233"/>
      <c r="G118" s="237"/>
      <c r="H118" s="232"/>
      <c r="I118" s="320"/>
      <c r="J118" s="236"/>
      <c r="K118" s="236"/>
    </row>
    <row r="119" spans="3:11" ht="12.75">
      <c r="C119" s="231"/>
      <c r="D119" s="232"/>
      <c r="E119" s="232"/>
      <c r="F119" s="233"/>
      <c r="G119" s="237"/>
      <c r="H119" s="232"/>
      <c r="I119" s="320"/>
      <c r="J119" s="236"/>
      <c r="K119" s="236"/>
    </row>
    <row r="120" spans="3:11" ht="12.75">
      <c r="C120" s="231"/>
      <c r="D120" s="232"/>
      <c r="E120" s="232"/>
      <c r="F120" s="233"/>
      <c r="G120" s="237"/>
      <c r="H120" s="232"/>
      <c r="I120" s="320"/>
      <c r="J120" s="236"/>
      <c r="K120" s="236"/>
    </row>
    <row r="121" spans="3:11" ht="12.75">
      <c r="C121" s="231"/>
      <c r="D121" s="232"/>
      <c r="E121" s="232"/>
      <c r="F121" s="233"/>
      <c r="G121" s="237"/>
      <c r="H121" s="232"/>
      <c r="I121" s="320"/>
      <c r="J121" s="236"/>
      <c r="K121" s="236"/>
    </row>
    <row r="122" spans="3:11" ht="12.75">
      <c r="C122" s="231"/>
      <c r="D122" s="232"/>
      <c r="E122" s="232"/>
      <c r="F122" s="233"/>
      <c r="G122" s="237"/>
      <c r="H122" s="232"/>
      <c r="I122" s="320"/>
      <c r="J122" s="236"/>
      <c r="K122" s="236"/>
    </row>
    <row r="123" spans="3:11" ht="12.75">
      <c r="C123" s="231"/>
      <c r="D123" s="232"/>
      <c r="E123" s="232"/>
      <c r="F123" s="233"/>
      <c r="G123" s="237"/>
      <c r="H123" s="232"/>
      <c r="I123" s="320"/>
      <c r="J123" s="236"/>
      <c r="K123" s="236"/>
    </row>
    <row r="124" spans="3:11" ht="12.75">
      <c r="C124" s="231"/>
      <c r="D124" s="232"/>
      <c r="E124" s="232"/>
      <c r="F124" s="233"/>
      <c r="G124" s="237"/>
      <c r="H124" s="232"/>
      <c r="I124" s="320"/>
      <c r="J124" s="236"/>
      <c r="K124" s="236"/>
    </row>
    <row r="125" spans="3:11" ht="12.75">
      <c r="C125" s="231"/>
      <c r="D125" s="232"/>
      <c r="E125" s="232"/>
      <c r="F125" s="233"/>
      <c r="G125" s="237"/>
      <c r="H125" s="232"/>
      <c r="I125" s="320"/>
      <c r="J125" s="236"/>
      <c r="K125" s="236"/>
    </row>
    <row r="126" spans="3:11" ht="12.75">
      <c r="C126" s="231"/>
      <c r="D126" s="232"/>
      <c r="E126" s="232"/>
      <c r="F126" s="233"/>
      <c r="G126" s="237"/>
      <c r="H126" s="232"/>
      <c r="I126" s="320"/>
      <c r="J126" s="236"/>
      <c r="K126" s="236"/>
    </row>
    <row r="127" spans="3:11" ht="12.75">
      <c r="C127" s="231"/>
      <c r="D127" s="232"/>
      <c r="E127" s="232"/>
      <c r="F127" s="233"/>
      <c r="G127" s="237"/>
      <c r="H127" s="232"/>
      <c r="I127" s="320"/>
      <c r="J127" s="236"/>
      <c r="K127" s="236"/>
    </row>
    <row r="128" spans="3:11" ht="12.75">
      <c r="C128" s="231"/>
      <c r="D128" s="232"/>
      <c r="E128" s="232"/>
      <c r="F128" s="233"/>
      <c r="G128" s="237"/>
      <c r="H128" s="232"/>
      <c r="I128" s="320"/>
      <c r="J128" s="236"/>
      <c r="K128" s="236"/>
    </row>
    <row r="129" spans="3:11" ht="12.75">
      <c r="C129" s="231"/>
      <c r="D129" s="232"/>
      <c r="E129" s="232"/>
      <c r="F129" s="233"/>
      <c r="G129" s="237"/>
      <c r="H129" s="232"/>
      <c r="I129" s="320"/>
      <c r="J129" s="236"/>
      <c r="K129" s="236"/>
    </row>
    <row r="130" spans="3:11" ht="12.75">
      <c r="C130" s="231"/>
      <c r="D130" s="232"/>
      <c r="E130" s="232"/>
      <c r="F130" s="233"/>
      <c r="G130" s="237"/>
      <c r="H130" s="232"/>
      <c r="I130" s="320"/>
      <c r="J130" s="236"/>
      <c r="K130" s="236"/>
    </row>
    <row r="131" spans="3:11" ht="12.75">
      <c r="C131" s="231"/>
      <c r="D131" s="232"/>
      <c r="E131" s="232"/>
      <c r="F131" s="233"/>
      <c r="G131" s="237"/>
      <c r="H131" s="232"/>
      <c r="I131" s="320"/>
      <c r="J131" s="236"/>
      <c r="K131" s="236"/>
    </row>
    <row r="132" spans="3:11" ht="12.75">
      <c r="C132" s="231"/>
      <c r="D132" s="232"/>
      <c r="E132" s="232"/>
      <c r="F132" s="233"/>
      <c r="G132" s="237"/>
      <c r="H132" s="232"/>
      <c r="I132" s="320"/>
      <c r="J132" s="236"/>
      <c r="K132" s="236"/>
    </row>
    <row r="133" spans="3:11" ht="12.75">
      <c r="C133" s="231"/>
      <c r="D133" s="232"/>
      <c r="E133" s="232"/>
      <c r="F133" s="233"/>
      <c r="G133" s="237"/>
      <c r="H133" s="232"/>
      <c r="I133" s="320"/>
      <c r="J133" s="236"/>
      <c r="K133" s="236"/>
    </row>
    <row r="134" spans="3:11" ht="12.75">
      <c r="C134" s="231"/>
      <c r="D134" s="232"/>
      <c r="E134" s="232"/>
      <c r="F134" s="233"/>
      <c r="G134" s="237"/>
      <c r="H134" s="232"/>
      <c r="I134" s="320"/>
      <c r="J134" s="236"/>
      <c r="K134" s="236"/>
    </row>
    <row r="135" spans="3:11" ht="12.75">
      <c r="C135" s="231"/>
      <c r="D135" s="232"/>
      <c r="E135" s="232"/>
      <c r="F135" s="233"/>
      <c r="G135" s="237"/>
      <c r="H135" s="232"/>
      <c r="I135" s="320"/>
      <c r="J135" s="236"/>
      <c r="K135" s="236"/>
    </row>
    <row r="136" spans="3:11" ht="12.75">
      <c r="C136" s="231"/>
      <c r="D136" s="232"/>
      <c r="E136" s="232"/>
      <c r="F136" s="233"/>
      <c r="G136" s="237"/>
      <c r="H136" s="232"/>
      <c r="I136" s="320"/>
      <c r="J136" s="236"/>
      <c r="K136" s="236"/>
    </row>
    <row r="137" spans="3:11" ht="12.75">
      <c r="C137" s="231"/>
      <c r="D137" s="232"/>
      <c r="E137" s="232"/>
      <c r="F137" s="233"/>
      <c r="G137" s="237"/>
      <c r="H137" s="232"/>
      <c r="I137" s="320"/>
      <c r="J137" s="236"/>
      <c r="K137" s="236"/>
    </row>
    <row r="138" spans="3:11" ht="12.75">
      <c r="C138" s="231"/>
      <c r="D138" s="232"/>
      <c r="E138" s="232"/>
      <c r="F138" s="233"/>
      <c r="G138" s="237"/>
      <c r="H138" s="232"/>
      <c r="I138" s="320"/>
      <c r="J138" s="236"/>
      <c r="K138" s="236"/>
    </row>
    <row r="139" spans="3:11" ht="12.75">
      <c r="C139" s="231"/>
      <c r="D139" s="232"/>
      <c r="E139" s="232"/>
      <c r="F139" s="233"/>
      <c r="G139" s="237"/>
      <c r="H139" s="232"/>
      <c r="I139" s="320"/>
      <c r="J139" s="236"/>
      <c r="K139" s="236"/>
    </row>
    <row r="140" spans="3:11" ht="12.75">
      <c r="C140" s="231"/>
      <c r="D140" s="232"/>
      <c r="E140" s="232"/>
      <c r="F140" s="233"/>
      <c r="G140" s="237"/>
      <c r="H140" s="232"/>
      <c r="I140" s="320"/>
      <c r="J140" s="236"/>
      <c r="K140" s="236"/>
    </row>
    <row r="141" spans="3:11" ht="12.75">
      <c r="C141" s="231"/>
      <c r="D141" s="232"/>
      <c r="E141" s="232"/>
      <c r="F141" s="233"/>
      <c r="G141" s="237"/>
      <c r="H141" s="232"/>
      <c r="I141" s="320"/>
      <c r="J141" s="236"/>
      <c r="K141" s="236"/>
    </row>
    <row r="142" spans="3:11" ht="12.75">
      <c r="C142" s="231"/>
      <c r="D142" s="232"/>
      <c r="E142" s="232"/>
      <c r="F142" s="233"/>
      <c r="G142" s="237"/>
      <c r="H142" s="232"/>
      <c r="I142" s="320"/>
      <c r="J142" s="236"/>
      <c r="K142" s="236"/>
    </row>
    <row r="143" spans="3:11" ht="12.75">
      <c r="C143" s="231"/>
      <c r="D143" s="232"/>
      <c r="E143" s="232"/>
      <c r="F143" s="233"/>
      <c r="G143" s="237"/>
      <c r="H143" s="232"/>
      <c r="I143" s="320"/>
      <c r="J143" s="236"/>
      <c r="K143" s="236"/>
    </row>
    <row r="144" spans="3:11" ht="12.75">
      <c r="C144" s="231"/>
      <c r="D144" s="232"/>
      <c r="E144" s="232"/>
      <c r="F144" s="233"/>
      <c r="G144" s="237"/>
      <c r="H144" s="232"/>
      <c r="I144" s="320"/>
      <c r="J144" s="236"/>
      <c r="K144" s="236"/>
    </row>
    <row r="145" spans="3:11" ht="12.75">
      <c r="C145" s="231"/>
      <c r="D145" s="232"/>
      <c r="E145" s="232"/>
      <c r="F145" s="233"/>
      <c r="G145" s="237"/>
      <c r="H145" s="232"/>
      <c r="I145" s="320"/>
      <c r="J145" s="236"/>
      <c r="K145" s="236"/>
    </row>
    <row r="146" spans="3:11" ht="12.75">
      <c r="C146" s="231"/>
      <c r="D146" s="232"/>
      <c r="E146" s="232"/>
      <c r="F146" s="233"/>
      <c r="G146" s="237"/>
      <c r="H146" s="232"/>
      <c r="I146" s="320"/>
      <c r="J146" s="236"/>
      <c r="K146" s="236"/>
    </row>
    <row r="147" spans="3:11" ht="12.75">
      <c r="C147" s="231"/>
      <c r="D147" s="232"/>
      <c r="E147" s="232"/>
      <c r="F147" s="233"/>
      <c r="G147" s="237"/>
      <c r="H147" s="232"/>
      <c r="I147" s="320"/>
      <c r="J147" s="236"/>
      <c r="K147" s="236"/>
    </row>
    <row r="148" spans="3:11" ht="12.75">
      <c r="C148" s="231"/>
      <c r="D148" s="232"/>
      <c r="E148" s="232"/>
      <c r="F148" s="233"/>
      <c r="G148" s="237"/>
      <c r="H148" s="232"/>
      <c r="I148" s="320"/>
      <c r="J148" s="236"/>
      <c r="K148" s="236"/>
    </row>
    <row r="149" spans="3:11" ht="12.75">
      <c r="C149" s="231"/>
      <c r="D149" s="232"/>
      <c r="E149" s="232"/>
      <c r="F149" s="233"/>
      <c r="G149" s="237"/>
      <c r="H149" s="232"/>
      <c r="I149" s="320"/>
      <c r="J149" s="236"/>
      <c r="K149" s="236"/>
    </row>
    <row r="150" spans="3:11" ht="12.75">
      <c r="C150" s="231"/>
      <c r="D150" s="232"/>
      <c r="E150" s="232"/>
      <c r="F150" s="233"/>
      <c r="G150" s="237"/>
      <c r="H150" s="232"/>
      <c r="I150" s="320"/>
      <c r="J150" s="236"/>
      <c r="K150" s="236"/>
    </row>
    <row r="151" spans="3:11" ht="12.75">
      <c r="C151" s="231"/>
      <c r="D151" s="232"/>
      <c r="E151" s="232"/>
      <c r="F151" s="233"/>
      <c r="G151" s="237"/>
      <c r="H151" s="232"/>
      <c r="I151" s="320"/>
      <c r="J151" s="236"/>
      <c r="K151" s="236"/>
    </row>
    <row r="152" spans="3:11" ht="12.75">
      <c r="C152" s="231"/>
      <c r="D152" s="232"/>
      <c r="E152" s="232"/>
      <c r="F152" s="233"/>
      <c r="G152" s="237"/>
      <c r="H152" s="232"/>
      <c r="I152" s="320"/>
      <c r="J152" s="236"/>
      <c r="K152" s="236"/>
    </row>
    <row r="153" spans="3:11" ht="12.75">
      <c r="C153" s="231"/>
      <c r="D153" s="232"/>
      <c r="E153" s="232"/>
      <c r="F153" s="233"/>
      <c r="G153" s="237"/>
      <c r="H153" s="232"/>
      <c r="I153" s="320"/>
      <c r="J153" s="236"/>
      <c r="K153" s="236"/>
    </row>
    <row r="154" spans="3:11" ht="12.75">
      <c r="C154" s="231"/>
      <c r="D154" s="232"/>
      <c r="E154" s="232"/>
      <c r="F154" s="233"/>
      <c r="G154" s="237"/>
      <c r="H154" s="232"/>
      <c r="I154" s="320"/>
      <c r="J154" s="236"/>
      <c r="K154" s="236"/>
    </row>
    <row r="155" spans="3:11" ht="12.75">
      <c r="C155" s="231"/>
      <c r="D155" s="232"/>
      <c r="E155" s="232"/>
      <c r="F155" s="233"/>
      <c r="G155" s="237"/>
      <c r="H155" s="232"/>
      <c r="I155" s="320"/>
      <c r="J155" s="236"/>
      <c r="K155" s="236"/>
    </row>
    <row r="156" spans="3:11" ht="12.75">
      <c r="C156" s="231"/>
      <c r="D156" s="232"/>
      <c r="E156" s="232"/>
      <c r="F156" s="233"/>
      <c r="G156" s="237"/>
      <c r="H156" s="232"/>
      <c r="I156" s="320"/>
      <c r="J156" s="236"/>
      <c r="K156" s="236"/>
    </row>
    <row r="157" spans="3:11" ht="12.75">
      <c r="C157" s="231"/>
      <c r="D157" s="232"/>
      <c r="E157" s="232"/>
      <c r="F157" s="233"/>
      <c r="G157" s="237"/>
      <c r="H157" s="232"/>
      <c r="I157" s="320"/>
      <c r="J157" s="236"/>
      <c r="K157" s="236"/>
    </row>
    <row r="158" spans="3:11" ht="12.75">
      <c r="C158" s="231"/>
      <c r="D158" s="232"/>
      <c r="E158" s="232"/>
      <c r="F158" s="233"/>
      <c r="G158" s="237"/>
      <c r="H158" s="232"/>
      <c r="I158" s="320"/>
      <c r="J158" s="236"/>
      <c r="K158" s="236"/>
    </row>
    <row r="159" spans="3:11" ht="12.75">
      <c r="C159" s="231"/>
      <c r="D159" s="232"/>
      <c r="E159" s="232"/>
      <c r="F159" s="233"/>
      <c r="G159" s="237"/>
      <c r="H159" s="232"/>
      <c r="I159" s="320"/>
      <c r="J159" s="236"/>
      <c r="K159" s="236"/>
    </row>
    <row r="160" spans="3:11" ht="12.75">
      <c r="C160" s="231"/>
      <c r="D160" s="232"/>
      <c r="E160" s="232"/>
      <c r="F160" s="233"/>
      <c r="G160" s="237"/>
      <c r="H160" s="232"/>
      <c r="I160" s="320"/>
      <c r="J160" s="236"/>
      <c r="K160" s="236"/>
    </row>
    <row r="161" spans="3:11" ht="12.75">
      <c r="C161" s="231"/>
      <c r="D161" s="232"/>
      <c r="E161" s="232"/>
      <c r="F161" s="233"/>
      <c r="G161" s="237"/>
      <c r="H161" s="232"/>
      <c r="I161" s="320"/>
      <c r="J161" s="236"/>
      <c r="K161" s="236"/>
    </row>
    <row r="162" spans="3:11" ht="12.75">
      <c r="C162" s="231"/>
      <c r="D162" s="232"/>
      <c r="E162" s="232"/>
      <c r="F162" s="233"/>
      <c r="G162" s="237"/>
      <c r="H162" s="232"/>
      <c r="I162" s="320"/>
      <c r="J162" s="236"/>
      <c r="K162" s="236"/>
    </row>
    <row r="163" spans="3:11" ht="12.75">
      <c r="C163" s="231"/>
      <c r="D163" s="232"/>
      <c r="E163" s="232"/>
      <c r="F163" s="233"/>
      <c r="G163" s="237"/>
      <c r="H163" s="232"/>
      <c r="I163" s="320"/>
      <c r="J163" s="236"/>
      <c r="K163" s="236"/>
    </row>
    <row r="164" spans="3:11" ht="12.75">
      <c r="C164" s="231"/>
      <c r="D164" s="232"/>
      <c r="E164" s="232"/>
      <c r="F164" s="233"/>
      <c r="G164" s="237"/>
      <c r="H164" s="232"/>
      <c r="I164" s="320"/>
      <c r="J164" s="236"/>
      <c r="K164" s="236"/>
    </row>
    <row r="165" spans="3:11" ht="12.75">
      <c r="C165" s="231"/>
      <c r="D165" s="232"/>
      <c r="E165" s="232"/>
      <c r="F165" s="233"/>
      <c r="G165" s="237"/>
      <c r="H165" s="232"/>
      <c r="I165" s="320"/>
      <c r="J165" s="236"/>
      <c r="K165" s="236"/>
    </row>
    <row r="166" spans="3:11" ht="12.75">
      <c r="C166" s="231"/>
      <c r="D166" s="232"/>
      <c r="E166" s="232"/>
      <c r="F166" s="233"/>
      <c r="G166" s="237"/>
      <c r="H166" s="232"/>
      <c r="I166" s="320"/>
      <c r="J166" s="236"/>
      <c r="K166" s="236"/>
    </row>
    <row r="167" spans="3:11" ht="12.75">
      <c r="C167" s="231"/>
      <c r="D167" s="232"/>
      <c r="E167" s="232"/>
      <c r="F167" s="233"/>
      <c r="G167" s="237"/>
      <c r="H167" s="232"/>
      <c r="I167" s="320"/>
      <c r="J167" s="236"/>
      <c r="K167" s="236"/>
    </row>
    <row r="168" spans="3:11" ht="12.75">
      <c r="C168" s="231"/>
      <c r="D168" s="232"/>
      <c r="E168" s="232"/>
      <c r="F168" s="233"/>
      <c r="G168" s="237"/>
      <c r="H168" s="232"/>
      <c r="I168" s="320"/>
      <c r="J168" s="236"/>
      <c r="K168" s="236"/>
    </row>
    <row r="169" spans="3:11" ht="12.75">
      <c r="C169" s="231"/>
      <c r="D169" s="232"/>
      <c r="E169" s="232"/>
      <c r="F169" s="233"/>
      <c r="G169" s="237"/>
      <c r="H169" s="232"/>
      <c r="I169" s="320"/>
      <c r="J169" s="236"/>
      <c r="K169" s="236"/>
    </row>
    <row r="170" spans="3:11" ht="12.75">
      <c r="C170" s="231"/>
      <c r="D170" s="232"/>
      <c r="E170" s="232"/>
      <c r="F170" s="233"/>
      <c r="G170" s="237"/>
      <c r="H170" s="232"/>
      <c r="I170" s="320"/>
      <c r="J170" s="236"/>
      <c r="K170" s="236"/>
    </row>
    <row r="171" spans="3:11" ht="12.75">
      <c r="C171" s="231"/>
      <c r="D171" s="232"/>
      <c r="E171" s="232"/>
      <c r="F171" s="233"/>
      <c r="G171" s="237"/>
      <c r="H171" s="232"/>
      <c r="I171" s="320"/>
      <c r="J171" s="236"/>
      <c r="K171" s="236"/>
    </row>
    <row r="172" spans="3:11" ht="12.75">
      <c r="C172" s="231"/>
      <c r="D172" s="232"/>
      <c r="E172" s="232"/>
      <c r="F172" s="233"/>
      <c r="G172" s="237"/>
      <c r="H172" s="232"/>
      <c r="I172" s="320"/>
      <c r="J172" s="236"/>
      <c r="K172" s="236"/>
    </row>
    <row r="173" spans="3:11" ht="12.75">
      <c r="C173" s="231"/>
      <c r="D173" s="232"/>
      <c r="E173" s="232"/>
      <c r="F173" s="233"/>
      <c r="G173" s="237"/>
      <c r="H173" s="232"/>
      <c r="I173" s="320"/>
      <c r="J173" s="236"/>
      <c r="K173" s="236"/>
    </row>
    <row r="174" spans="3:11" ht="12.75">
      <c r="C174" s="231"/>
      <c r="D174" s="232"/>
      <c r="E174" s="232"/>
      <c r="F174" s="233"/>
      <c r="G174" s="237"/>
      <c r="H174" s="232"/>
      <c r="I174" s="320"/>
      <c r="J174" s="236"/>
      <c r="K174" s="236"/>
    </row>
    <row r="175" spans="3:11" ht="12.75">
      <c r="C175" s="231"/>
      <c r="D175" s="232"/>
      <c r="E175" s="232"/>
      <c r="F175" s="233"/>
      <c r="G175" s="237"/>
      <c r="H175" s="232"/>
      <c r="I175" s="320"/>
      <c r="J175" s="236"/>
      <c r="K175" s="236"/>
    </row>
    <row r="176" spans="3:11" ht="12.75">
      <c r="C176" s="231"/>
      <c r="D176" s="232"/>
      <c r="E176" s="232"/>
      <c r="F176" s="233"/>
      <c r="G176" s="237"/>
      <c r="H176" s="232"/>
      <c r="I176" s="320"/>
      <c r="J176" s="236"/>
      <c r="K176" s="236"/>
    </row>
    <row r="177" spans="3:11" ht="12.75">
      <c r="C177" s="231"/>
      <c r="D177" s="232"/>
      <c r="E177" s="232"/>
      <c r="F177" s="233"/>
      <c r="G177" s="237"/>
      <c r="H177" s="232"/>
      <c r="I177" s="320"/>
      <c r="J177" s="236"/>
      <c r="K177" s="236"/>
    </row>
    <row r="178" spans="3:11" ht="12.75">
      <c r="C178" s="231"/>
      <c r="D178" s="232"/>
      <c r="E178" s="232"/>
      <c r="F178" s="233"/>
      <c r="G178" s="237"/>
      <c r="H178" s="232"/>
      <c r="I178" s="320"/>
      <c r="J178" s="236"/>
      <c r="K178" s="236"/>
    </row>
  </sheetData>
  <sheetProtection/>
  <mergeCells count="27">
    <mergeCell ref="AM52:AO52"/>
    <mergeCell ref="AC53:AE53"/>
    <mergeCell ref="AF52:AH52"/>
    <mergeCell ref="AI52:AL52"/>
    <mergeCell ref="AF53:AH53"/>
    <mergeCell ref="AI53:AL53"/>
    <mergeCell ref="AM53:AO53"/>
    <mergeCell ref="BG9:BL9"/>
    <mergeCell ref="BM9:BQ9"/>
    <mergeCell ref="M53:V53"/>
    <mergeCell ref="W53:Y53"/>
    <mergeCell ref="Z53:AB53"/>
    <mergeCell ref="J10:J16"/>
    <mergeCell ref="M52:V52"/>
    <mergeCell ref="W52:Y52"/>
    <mergeCell ref="Z52:AB52"/>
    <mergeCell ref="AC52:AE52"/>
    <mergeCell ref="L9:Q9"/>
    <mergeCell ref="R9:V9"/>
    <mergeCell ref="W9:AA9"/>
    <mergeCell ref="AB9:AF9"/>
    <mergeCell ref="BR9:BV9"/>
    <mergeCell ref="AG9:AK9"/>
    <mergeCell ref="AL9:AP9"/>
    <mergeCell ref="AQ9:AU9"/>
    <mergeCell ref="AW9:BA9"/>
    <mergeCell ref="BB9:BF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6" r:id="rId2"/>
  <headerFooter alignWithMargins="0"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24"/>
  <sheetViews>
    <sheetView showGridLines="0" showZeros="0" tabSelected="1" view="pageBreakPreview" zoomScaleSheetLayoutView="100" zoomScalePageLayoutView="0" workbookViewId="0" topLeftCell="A1">
      <pane xSplit="7" ySplit="2" topLeftCell="H3" activePane="bottomRight" state="frozen"/>
      <selection pane="topLeft" activeCell="B1" sqref="B1"/>
      <selection pane="topRight" activeCell="M1" sqref="M1"/>
      <selection pane="bottomLeft" activeCell="B22" sqref="B22"/>
      <selection pane="bottomRight" activeCell="Q41" sqref="Q41"/>
    </sheetView>
  </sheetViews>
  <sheetFormatPr defaultColWidth="11.421875" defaultRowHeight="12.75"/>
  <cols>
    <col min="1" max="1" width="31.421875" style="231" customWidth="1"/>
    <col min="2" max="3" width="8.421875" style="232" customWidth="1"/>
    <col min="4" max="4" width="8.140625" style="232" customWidth="1"/>
    <col min="5" max="5" width="11.00390625" style="381" customWidth="1"/>
    <col min="6" max="6" width="10.00390625" style="232" customWidth="1"/>
    <col min="7" max="7" width="10.7109375" style="320" customWidth="1"/>
    <col min="8" max="67" width="3.00390625" style="382" customWidth="1"/>
    <col min="68" max="68" width="1.7109375" style="382" customWidth="1"/>
    <col min="69" max="206" width="11.57421875" style="383" customWidth="1"/>
    <col min="207" max="16384" width="11.421875" style="382" customWidth="1"/>
  </cols>
  <sheetData>
    <row r="1" spans="1:68" ht="21" customHeight="1" thickBot="1">
      <c r="A1" s="530" t="s">
        <v>123</v>
      </c>
      <c r="B1" s="530"/>
      <c r="C1" s="530"/>
      <c r="D1" s="530"/>
      <c r="E1" s="530"/>
      <c r="F1" s="530"/>
      <c r="G1" s="531"/>
      <c r="H1" s="546">
        <v>2016</v>
      </c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547"/>
      <c r="AZ1" s="547"/>
      <c r="BA1" s="547"/>
      <c r="BB1" s="547"/>
      <c r="BC1" s="547"/>
      <c r="BD1" s="547"/>
      <c r="BE1" s="547"/>
      <c r="BF1" s="547"/>
      <c r="BG1" s="547"/>
      <c r="BH1" s="547"/>
      <c r="BI1" s="547"/>
      <c r="BJ1" s="547"/>
      <c r="BK1" s="547"/>
      <c r="BL1" s="547"/>
      <c r="BM1" s="547"/>
      <c r="BN1" s="547"/>
      <c r="BO1" s="548"/>
      <c r="BP1" s="385"/>
    </row>
    <row r="2" spans="1:203" s="384" customFormat="1" ht="24.75" customHeight="1" thickBot="1">
      <c r="A2" s="496" t="s">
        <v>113</v>
      </c>
      <c r="B2" s="496" t="s">
        <v>52</v>
      </c>
      <c r="C2" s="497" t="s">
        <v>121</v>
      </c>
      <c r="D2" s="497" t="s">
        <v>114</v>
      </c>
      <c r="E2" s="498" t="s">
        <v>115</v>
      </c>
      <c r="F2" s="496" t="s">
        <v>116</v>
      </c>
      <c r="G2" s="498" t="s">
        <v>122</v>
      </c>
      <c r="H2" s="551" t="s">
        <v>105</v>
      </c>
      <c r="I2" s="539"/>
      <c r="J2" s="539"/>
      <c r="K2" s="539"/>
      <c r="L2" s="539"/>
      <c r="M2" s="536" t="s">
        <v>106</v>
      </c>
      <c r="N2" s="537"/>
      <c r="O2" s="537"/>
      <c r="P2" s="537"/>
      <c r="Q2" s="538"/>
      <c r="R2" s="539" t="s">
        <v>107</v>
      </c>
      <c r="S2" s="539"/>
      <c r="T2" s="539"/>
      <c r="U2" s="539"/>
      <c r="V2" s="540"/>
      <c r="W2" s="541" t="s">
        <v>32</v>
      </c>
      <c r="X2" s="542"/>
      <c r="Y2" s="542"/>
      <c r="Z2" s="542"/>
      <c r="AA2" s="543"/>
      <c r="AB2" s="550" t="s">
        <v>108</v>
      </c>
      <c r="AC2" s="539"/>
      <c r="AD2" s="539"/>
      <c r="AE2" s="539"/>
      <c r="AF2" s="539"/>
      <c r="AG2" s="541" t="s">
        <v>109</v>
      </c>
      <c r="AH2" s="542"/>
      <c r="AI2" s="542"/>
      <c r="AJ2" s="542"/>
      <c r="AK2" s="543"/>
      <c r="AL2" s="550" t="s">
        <v>110</v>
      </c>
      <c r="AM2" s="539"/>
      <c r="AN2" s="539"/>
      <c r="AO2" s="539"/>
      <c r="AP2" s="540"/>
      <c r="AQ2" s="542" t="s">
        <v>36</v>
      </c>
      <c r="AR2" s="542"/>
      <c r="AS2" s="542"/>
      <c r="AT2" s="542"/>
      <c r="AU2" s="543"/>
      <c r="AV2" s="539" t="s">
        <v>37</v>
      </c>
      <c r="AW2" s="539"/>
      <c r="AX2" s="539"/>
      <c r="AY2" s="539"/>
      <c r="AZ2" s="540"/>
      <c r="BA2" s="541" t="s">
        <v>111</v>
      </c>
      <c r="BB2" s="542"/>
      <c r="BC2" s="542"/>
      <c r="BD2" s="542"/>
      <c r="BE2" s="543"/>
      <c r="BF2" s="539" t="s">
        <v>39</v>
      </c>
      <c r="BG2" s="539"/>
      <c r="BH2" s="539"/>
      <c r="BI2" s="539"/>
      <c r="BJ2" s="540"/>
      <c r="BK2" s="541" t="s">
        <v>112</v>
      </c>
      <c r="BL2" s="542"/>
      <c r="BM2" s="542"/>
      <c r="BN2" s="542"/>
      <c r="BO2" s="549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</row>
    <row r="3" spans="1:203" s="388" customFormat="1" ht="13.5" customHeight="1">
      <c r="A3" s="391" t="s">
        <v>117</v>
      </c>
      <c r="B3" s="401"/>
      <c r="C3" s="401"/>
      <c r="D3" s="450"/>
      <c r="E3" s="447"/>
      <c r="F3" s="448"/>
      <c r="G3" s="449"/>
      <c r="H3" s="391"/>
      <c r="I3" s="402"/>
      <c r="J3" s="402"/>
      <c r="K3" s="402"/>
      <c r="L3" s="402"/>
      <c r="M3" s="402"/>
      <c r="N3" s="402"/>
      <c r="O3" s="402"/>
      <c r="P3" s="402"/>
      <c r="Q3" s="402"/>
      <c r="R3" s="403"/>
      <c r="S3" s="403"/>
      <c r="T3" s="403"/>
      <c r="U3" s="403"/>
      <c r="V3" s="403"/>
      <c r="W3" s="403"/>
      <c r="X3" s="403"/>
      <c r="Y3" s="403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3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3"/>
      <c r="AY3" s="402"/>
      <c r="AZ3" s="403"/>
      <c r="BA3" s="402"/>
      <c r="BB3" s="402"/>
      <c r="BC3" s="404"/>
      <c r="BD3" s="403"/>
      <c r="BE3" s="402"/>
      <c r="BF3" s="402"/>
      <c r="BG3" s="402"/>
      <c r="BH3" s="403"/>
      <c r="BI3" s="402"/>
      <c r="BJ3" s="402"/>
      <c r="BK3" s="402"/>
      <c r="BL3" s="402"/>
      <c r="BM3" s="403"/>
      <c r="BN3" s="402"/>
      <c r="BO3" s="405"/>
      <c r="BP3" s="392"/>
      <c r="BQ3" s="392"/>
      <c r="BR3" s="392"/>
      <c r="BS3" s="392"/>
      <c r="BT3" s="392"/>
      <c r="BU3" s="387"/>
      <c r="BV3" s="387"/>
      <c r="BW3" s="387"/>
      <c r="BX3" s="387"/>
      <c r="BY3" s="387"/>
      <c r="BZ3" s="387"/>
      <c r="CA3" s="387"/>
      <c r="CB3" s="387"/>
      <c r="CC3" s="387"/>
      <c r="CD3" s="387"/>
      <c r="CE3" s="387"/>
      <c r="CF3" s="387"/>
      <c r="CG3" s="387"/>
      <c r="CH3" s="387"/>
      <c r="CI3" s="387"/>
      <c r="CJ3" s="387"/>
      <c r="CK3" s="387"/>
      <c r="CL3" s="387"/>
      <c r="CM3" s="387"/>
      <c r="CN3" s="387"/>
      <c r="CO3" s="387"/>
      <c r="CP3" s="387"/>
      <c r="CQ3" s="387"/>
      <c r="CR3" s="387"/>
      <c r="CS3" s="387"/>
      <c r="CT3" s="387"/>
      <c r="CU3" s="387"/>
      <c r="CV3" s="387"/>
      <c r="CW3" s="387"/>
      <c r="CX3" s="387"/>
      <c r="CY3" s="387"/>
      <c r="CZ3" s="387"/>
      <c r="DA3" s="387"/>
      <c r="DB3" s="387"/>
      <c r="DC3" s="387"/>
      <c r="DD3" s="387"/>
      <c r="DE3" s="387"/>
      <c r="DF3" s="387"/>
      <c r="DG3" s="387"/>
      <c r="DH3" s="387"/>
      <c r="DI3" s="387"/>
      <c r="DJ3" s="387"/>
      <c r="DK3" s="387"/>
      <c r="DL3" s="387"/>
      <c r="DM3" s="387"/>
      <c r="DN3" s="387"/>
      <c r="DO3" s="387"/>
      <c r="DP3" s="387"/>
      <c r="DQ3" s="387"/>
      <c r="DR3" s="387"/>
      <c r="DS3" s="387"/>
      <c r="DT3" s="387"/>
      <c r="DU3" s="387"/>
      <c r="DV3" s="387"/>
      <c r="DW3" s="387"/>
      <c r="DX3" s="387"/>
      <c r="DY3" s="387"/>
      <c r="DZ3" s="387"/>
      <c r="EA3" s="387"/>
      <c r="EB3" s="387"/>
      <c r="EC3" s="387"/>
      <c r="ED3" s="387"/>
      <c r="EE3" s="387"/>
      <c r="EF3" s="387"/>
      <c r="EG3" s="387"/>
      <c r="EH3" s="387"/>
      <c r="EI3" s="387"/>
      <c r="EJ3" s="387"/>
      <c r="EK3" s="387"/>
      <c r="EL3" s="387"/>
      <c r="EM3" s="387"/>
      <c r="EN3" s="387"/>
      <c r="EO3" s="387"/>
      <c r="EP3" s="387"/>
      <c r="EQ3" s="387"/>
      <c r="ER3" s="387"/>
      <c r="ES3" s="387"/>
      <c r="ET3" s="387"/>
      <c r="EU3" s="387"/>
      <c r="EV3" s="387"/>
      <c r="EW3" s="387"/>
      <c r="EX3" s="387"/>
      <c r="EY3" s="387"/>
      <c r="EZ3" s="387"/>
      <c r="FA3" s="387"/>
      <c r="FB3" s="387"/>
      <c r="FC3" s="387"/>
      <c r="FD3" s="387"/>
      <c r="FE3" s="387"/>
      <c r="FF3" s="387"/>
      <c r="FG3" s="387"/>
      <c r="FH3" s="387"/>
      <c r="FI3" s="387"/>
      <c r="FJ3" s="387"/>
      <c r="FK3" s="387"/>
      <c r="FL3" s="387"/>
      <c r="FM3" s="387"/>
      <c r="FN3" s="387"/>
      <c r="FO3" s="387"/>
      <c r="FP3" s="387"/>
      <c r="FQ3" s="387"/>
      <c r="FR3" s="387"/>
      <c r="FS3" s="387"/>
      <c r="FT3" s="387"/>
      <c r="FU3" s="387"/>
      <c r="FV3" s="387"/>
      <c r="FW3" s="387"/>
      <c r="FX3" s="387"/>
      <c r="FY3" s="387"/>
      <c r="FZ3" s="387"/>
      <c r="GA3" s="387"/>
      <c r="GB3" s="387"/>
      <c r="GC3" s="387"/>
      <c r="GD3" s="387"/>
      <c r="GE3" s="387"/>
      <c r="GF3" s="387"/>
      <c r="GG3" s="387"/>
      <c r="GH3" s="387"/>
      <c r="GI3" s="387"/>
      <c r="GJ3" s="387"/>
      <c r="GK3" s="387"/>
      <c r="GL3" s="387"/>
      <c r="GM3" s="387"/>
      <c r="GN3" s="387"/>
      <c r="GO3" s="387"/>
      <c r="GP3" s="387"/>
      <c r="GQ3" s="387"/>
      <c r="GR3" s="387"/>
      <c r="GS3" s="387"/>
      <c r="GT3" s="387"/>
      <c r="GU3" s="387"/>
    </row>
    <row r="4" spans="1:203" s="388" customFormat="1" ht="13.5" customHeight="1">
      <c r="A4" s="464"/>
      <c r="B4" s="456"/>
      <c r="C4" s="456"/>
      <c r="D4" s="457"/>
      <c r="E4" s="466"/>
      <c r="F4" s="451"/>
      <c r="G4" s="452"/>
      <c r="H4" s="442"/>
      <c r="I4" s="406"/>
      <c r="J4" s="406"/>
      <c r="K4" s="406"/>
      <c r="L4" s="407"/>
      <c r="M4" s="411"/>
      <c r="N4" s="406"/>
      <c r="O4" s="406"/>
      <c r="P4" s="406"/>
      <c r="Q4" s="407"/>
      <c r="R4" s="411"/>
      <c r="S4" s="406"/>
      <c r="T4" s="406"/>
      <c r="U4" s="406"/>
      <c r="V4" s="407"/>
      <c r="W4" s="411"/>
      <c r="X4" s="406"/>
      <c r="Y4" s="406"/>
      <c r="Z4" s="406"/>
      <c r="AA4" s="407"/>
      <c r="AB4" s="411"/>
      <c r="AC4" s="406"/>
      <c r="AD4" s="406"/>
      <c r="AE4" s="406"/>
      <c r="AF4" s="407"/>
      <c r="AG4" s="411"/>
      <c r="AH4" s="406"/>
      <c r="AI4" s="406"/>
      <c r="AJ4" s="406"/>
      <c r="AK4" s="407"/>
      <c r="AL4" s="411"/>
      <c r="AM4" s="406"/>
      <c r="AN4" s="406"/>
      <c r="AO4" s="406"/>
      <c r="AP4" s="407"/>
      <c r="AQ4" s="411"/>
      <c r="AR4" s="406"/>
      <c r="AS4" s="406"/>
      <c r="AT4" s="406"/>
      <c r="AU4" s="407"/>
      <c r="AV4" s="411"/>
      <c r="AW4" s="406"/>
      <c r="AX4" s="406"/>
      <c r="AY4" s="406"/>
      <c r="AZ4" s="407"/>
      <c r="BA4" s="411"/>
      <c r="BB4" s="406"/>
      <c r="BC4" s="443"/>
      <c r="BD4" s="406"/>
      <c r="BE4" s="407"/>
      <c r="BF4" s="411"/>
      <c r="BG4" s="406"/>
      <c r="BH4" s="406"/>
      <c r="BI4" s="406"/>
      <c r="BJ4" s="407"/>
      <c r="BK4" s="411"/>
      <c r="BL4" s="406"/>
      <c r="BM4" s="406"/>
      <c r="BN4" s="406"/>
      <c r="BO4" s="444"/>
      <c r="BP4" s="392"/>
      <c r="BQ4" s="392"/>
      <c r="BR4" s="392"/>
      <c r="BS4" s="392"/>
      <c r="BT4" s="392"/>
      <c r="BU4" s="387"/>
      <c r="BV4" s="387"/>
      <c r="BW4" s="387"/>
      <c r="BX4" s="387"/>
      <c r="BY4" s="387"/>
      <c r="BZ4" s="387"/>
      <c r="CA4" s="387"/>
      <c r="CB4" s="387"/>
      <c r="CC4" s="387"/>
      <c r="CD4" s="387"/>
      <c r="CE4" s="387"/>
      <c r="CF4" s="387"/>
      <c r="CG4" s="387"/>
      <c r="CH4" s="387"/>
      <c r="CI4" s="387"/>
      <c r="CJ4" s="387"/>
      <c r="CK4" s="387"/>
      <c r="CL4" s="387"/>
      <c r="CM4" s="387"/>
      <c r="CN4" s="387"/>
      <c r="CO4" s="387"/>
      <c r="CP4" s="387"/>
      <c r="CQ4" s="387"/>
      <c r="CR4" s="387"/>
      <c r="CS4" s="387"/>
      <c r="CT4" s="387"/>
      <c r="CU4" s="387"/>
      <c r="CV4" s="387"/>
      <c r="CW4" s="387"/>
      <c r="CX4" s="387"/>
      <c r="CY4" s="387"/>
      <c r="CZ4" s="387"/>
      <c r="DA4" s="387"/>
      <c r="DB4" s="387"/>
      <c r="DC4" s="387"/>
      <c r="DD4" s="387"/>
      <c r="DE4" s="387"/>
      <c r="DF4" s="387"/>
      <c r="DG4" s="387"/>
      <c r="DH4" s="387"/>
      <c r="DI4" s="387"/>
      <c r="DJ4" s="387"/>
      <c r="DK4" s="387"/>
      <c r="DL4" s="387"/>
      <c r="DM4" s="387"/>
      <c r="DN4" s="387"/>
      <c r="DO4" s="387"/>
      <c r="DP4" s="387"/>
      <c r="DQ4" s="387"/>
      <c r="DR4" s="387"/>
      <c r="DS4" s="387"/>
      <c r="DT4" s="387"/>
      <c r="DU4" s="387"/>
      <c r="DV4" s="387"/>
      <c r="DW4" s="387"/>
      <c r="DX4" s="387"/>
      <c r="DY4" s="387"/>
      <c r="DZ4" s="387"/>
      <c r="EA4" s="387"/>
      <c r="EB4" s="387"/>
      <c r="EC4" s="387"/>
      <c r="ED4" s="387"/>
      <c r="EE4" s="387"/>
      <c r="EF4" s="387"/>
      <c r="EG4" s="387"/>
      <c r="EH4" s="387"/>
      <c r="EI4" s="387"/>
      <c r="EJ4" s="387"/>
      <c r="EK4" s="387"/>
      <c r="EL4" s="387"/>
      <c r="EM4" s="387"/>
      <c r="EN4" s="387"/>
      <c r="EO4" s="387"/>
      <c r="EP4" s="387"/>
      <c r="EQ4" s="387"/>
      <c r="ER4" s="387"/>
      <c r="ES4" s="387"/>
      <c r="ET4" s="387"/>
      <c r="EU4" s="387"/>
      <c r="EV4" s="387"/>
      <c r="EW4" s="387"/>
      <c r="EX4" s="387"/>
      <c r="EY4" s="387"/>
      <c r="EZ4" s="387"/>
      <c r="FA4" s="387"/>
      <c r="FB4" s="387"/>
      <c r="FC4" s="387"/>
      <c r="FD4" s="387"/>
      <c r="FE4" s="387"/>
      <c r="FF4" s="387"/>
      <c r="FG4" s="387"/>
      <c r="FH4" s="387"/>
      <c r="FI4" s="387"/>
      <c r="FJ4" s="387"/>
      <c r="FK4" s="387"/>
      <c r="FL4" s="387"/>
      <c r="FM4" s="387"/>
      <c r="FN4" s="387"/>
      <c r="FO4" s="387"/>
      <c r="FP4" s="387"/>
      <c r="FQ4" s="387"/>
      <c r="FR4" s="387"/>
      <c r="FS4" s="387"/>
      <c r="FT4" s="387"/>
      <c r="FU4" s="387"/>
      <c r="FV4" s="387"/>
      <c r="FW4" s="387"/>
      <c r="FX4" s="387"/>
      <c r="FY4" s="387"/>
      <c r="FZ4" s="387"/>
      <c r="GA4" s="387"/>
      <c r="GB4" s="387"/>
      <c r="GC4" s="387"/>
      <c r="GD4" s="387"/>
      <c r="GE4" s="387"/>
      <c r="GF4" s="387"/>
      <c r="GG4" s="387"/>
      <c r="GH4" s="387"/>
      <c r="GI4" s="387"/>
      <c r="GJ4" s="387"/>
      <c r="GK4" s="387"/>
      <c r="GL4" s="387"/>
      <c r="GM4" s="387"/>
      <c r="GN4" s="387"/>
      <c r="GO4" s="387"/>
      <c r="GP4" s="387"/>
      <c r="GQ4" s="387"/>
      <c r="GR4" s="387"/>
      <c r="GS4" s="387"/>
      <c r="GT4" s="387"/>
      <c r="GU4" s="387"/>
    </row>
    <row r="5" spans="1:203" s="388" customFormat="1" ht="13.5" customHeight="1">
      <c r="A5" s="464"/>
      <c r="B5" s="456"/>
      <c r="C5" s="456"/>
      <c r="D5" s="457"/>
      <c r="E5" s="466"/>
      <c r="F5" s="451"/>
      <c r="G5" s="452"/>
      <c r="H5" s="442"/>
      <c r="I5" s="406"/>
      <c r="J5" s="406"/>
      <c r="K5" s="406"/>
      <c r="L5" s="407"/>
      <c r="M5" s="411"/>
      <c r="N5" s="406"/>
      <c r="O5" s="406"/>
      <c r="P5" s="406"/>
      <c r="Q5" s="407"/>
      <c r="R5" s="411"/>
      <c r="S5" s="406"/>
      <c r="T5" s="406"/>
      <c r="U5" s="406"/>
      <c r="V5" s="407"/>
      <c r="W5" s="411"/>
      <c r="X5" s="406"/>
      <c r="Y5" s="406"/>
      <c r="Z5" s="406"/>
      <c r="AA5" s="407"/>
      <c r="AB5" s="411"/>
      <c r="AC5" s="406"/>
      <c r="AD5" s="406"/>
      <c r="AE5" s="406"/>
      <c r="AF5" s="407"/>
      <c r="AG5" s="411"/>
      <c r="AH5" s="406"/>
      <c r="AI5" s="406"/>
      <c r="AJ5" s="406"/>
      <c r="AK5" s="407"/>
      <c r="AL5" s="411"/>
      <c r="AM5" s="406"/>
      <c r="AN5" s="406"/>
      <c r="AO5" s="406"/>
      <c r="AP5" s="407"/>
      <c r="AQ5" s="411"/>
      <c r="AR5" s="406"/>
      <c r="AS5" s="406"/>
      <c r="AT5" s="406"/>
      <c r="AU5" s="407"/>
      <c r="AV5" s="411"/>
      <c r="AW5" s="406"/>
      <c r="AX5" s="406"/>
      <c r="AY5" s="406"/>
      <c r="AZ5" s="407"/>
      <c r="BA5" s="411"/>
      <c r="BB5" s="406"/>
      <c r="BC5" s="406"/>
      <c r="BD5" s="406"/>
      <c r="BE5" s="407"/>
      <c r="BF5" s="411"/>
      <c r="BG5" s="406"/>
      <c r="BH5" s="406"/>
      <c r="BI5" s="406"/>
      <c r="BJ5" s="407"/>
      <c r="BK5" s="411"/>
      <c r="BL5" s="406"/>
      <c r="BM5" s="406"/>
      <c r="BN5" s="406"/>
      <c r="BO5" s="444"/>
      <c r="BP5" s="392"/>
      <c r="BQ5" s="392"/>
      <c r="BR5" s="392"/>
      <c r="BS5" s="392"/>
      <c r="BT5" s="392"/>
      <c r="BU5" s="387"/>
      <c r="BV5" s="387"/>
      <c r="BW5" s="387"/>
      <c r="BX5" s="387"/>
      <c r="BY5" s="387"/>
      <c r="BZ5" s="387"/>
      <c r="CA5" s="387"/>
      <c r="CB5" s="387"/>
      <c r="CC5" s="387"/>
      <c r="CD5" s="387"/>
      <c r="CE5" s="387"/>
      <c r="CF5" s="387"/>
      <c r="CG5" s="387"/>
      <c r="CH5" s="387"/>
      <c r="CI5" s="387"/>
      <c r="CJ5" s="387"/>
      <c r="CK5" s="387"/>
      <c r="CL5" s="387"/>
      <c r="CM5" s="387"/>
      <c r="CN5" s="387"/>
      <c r="CO5" s="387"/>
      <c r="CP5" s="387"/>
      <c r="CQ5" s="387"/>
      <c r="CR5" s="387"/>
      <c r="CS5" s="387"/>
      <c r="CT5" s="387"/>
      <c r="CU5" s="387"/>
      <c r="CV5" s="387"/>
      <c r="CW5" s="387"/>
      <c r="CX5" s="387"/>
      <c r="CY5" s="387"/>
      <c r="CZ5" s="387"/>
      <c r="DA5" s="387"/>
      <c r="DB5" s="387"/>
      <c r="DC5" s="387"/>
      <c r="DD5" s="387"/>
      <c r="DE5" s="387"/>
      <c r="DF5" s="387"/>
      <c r="DG5" s="387"/>
      <c r="DH5" s="387"/>
      <c r="DI5" s="387"/>
      <c r="DJ5" s="387"/>
      <c r="DK5" s="387"/>
      <c r="DL5" s="387"/>
      <c r="DM5" s="387"/>
      <c r="DN5" s="387"/>
      <c r="DO5" s="387"/>
      <c r="DP5" s="387"/>
      <c r="DQ5" s="387"/>
      <c r="DR5" s="387"/>
      <c r="DS5" s="387"/>
      <c r="DT5" s="387"/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7"/>
      <c r="EF5" s="387"/>
      <c r="EG5" s="387"/>
      <c r="EH5" s="387"/>
      <c r="EI5" s="387"/>
      <c r="EJ5" s="387"/>
      <c r="EK5" s="387"/>
      <c r="EL5" s="387"/>
      <c r="EM5" s="387"/>
      <c r="EN5" s="387"/>
      <c r="EO5" s="387"/>
      <c r="EP5" s="387"/>
      <c r="EQ5" s="387"/>
      <c r="ER5" s="387"/>
      <c r="ES5" s="387"/>
      <c r="ET5" s="387"/>
      <c r="EU5" s="387"/>
      <c r="EV5" s="387"/>
      <c r="EW5" s="387"/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7"/>
      <c r="FL5" s="387"/>
      <c r="FM5" s="387"/>
      <c r="FN5" s="387"/>
      <c r="FO5" s="387"/>
      <c r="FP5" s="387"/>
      <c r="FQ5" s="387"/>
      <c r="FR5" s="387"/>
      <c r="FS5" s="387"/>
      <c r="FT5" s="387"/>
      <c r="FU5" s="387"/>
      <c r="FV5" s="387"/>
      <c r="FW5" s="387"/>
      <c r="FX5" s="387"/>
      <c r="FY5" s="387"/>
      <c r="FZ5" s="387"/>
      <c r="GA5" s="387"/>
      <c r="GB5" s="387"/>
      <c r="GC5" s="387"/>
      <c r="GD5" s="387"/>
      <c r="GE5" s="387"/>
      <c r="GF5" s="387"/>
      <c r="GG5" s="387"/>
      <c r="GH5" s="387"/>
      <c r="GI5" s="387"/>
      <c r="GJ5" s="387"/>
      <c r="GK5" s="387"/>
      <c r="GL5" s="387"/>
      <c r="GM5" s="387"/>
      <c r="GN5" s="387"/>
      <c r="GO5" s="387"/>
      <c r="GP5" s="387"/>
      <c r="GQ5" s="387"/>
      <c r="GR5" s="387"/>
      <c r="GS5" s="387"/>
      <c r="GT5" s="387"/>
      <c r="GU5" s="387"/>
    </row>
    <row r="6" spans="1:72" s="387" customFormat="1" ht="13.5" customHeight="1">
      <c r="A6" s="416" t="s">
        <v>104</v>
      </c>
      <c r="B6" s="401"/>
      <c r="C6" s="401"/>
      <c r="D6" s="450"/>
      <c r="E6" s="447"/>
      <c r="F6" s="448"/>
      <c r="G6" s="449"/>
      <c r="H6" s="493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417"/>
      <c r="AO6" s="417"/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7"/>
      <c r="BN6" s="417"/>
      <c r="BO6" s="494"/>
      <c r="BP6" s="392"/>
      <c r="BQ6" s="392"/>
      <c r="BR6" s="392"/>
      <c r="BS6" s="392"/>
      <c r="BT6" s="392"/>
    </row>
    <row r="7" spans="1:203" s="388" customFormat="1" ht="13.5" customHeight="1">
      <c r="A7" s="464"/>
      <c r="B7" s="456"/>
      <c r="C7" s="456"/>
      <c r="D7" s="458"/>
      <c r="E7" s="462"/>
      <c r="F7" s="463"/>
      <c r="G7" s="453"/>
      <c r="H7" s="442"/>
      <c r="I7" s="406"/>
      <c r="J7" s="406"/>
      <c r="K7" s="406"/>
      <c r="L7" s="407"/>
      <c r="M7" s="411"/>
      <c r="N7" s="406"/>
      <c r="O7" s="406"/>
      <c r="P7" s="406"/>
      <c r="Q7" s="407"/>
      <c r="R7" s="411"/>
      <c r="S7" s="406"/>
      <c r="T7" s="406"/>
      <c r="U7" s="406"/>
      <c r="V7" s="407"/>
      <c r="W7" s="411"/>
      <c r="X7" s="406"/>
      <c r="Y7" s="406"/>
      <c r="Z7" s="406"/>
      <c r="AA7" s="407"/>
      <c r="AB7" s="411"/>
      <c r="AC7" s="406"/>
      <c r="AD7" s="406"/>
      <c r="AE7" s="406"/>
      <c r="AF7" s="407"/>
      <c r="AG7" s="411"/>
      <c r="AH7" s="406"/>
      <c r="AI7" s="406"/>
      <c r="AJ7" s="406"/>
      <c r="AK7" s="407"/>
      <c r="AL7" s="411"/>
      <c r="AM7" s="406"/>
      <c r="AN7" s="406"/>
      <c r="AO7" s="406"/>
      <c r="AP7" s="407"/>
      <c r="AQ7" s="411"/>
      <c r="AR7" s="406"/>
      <c r="AS7" s="406"/>
      <c r="AT7" s="406"/>
      <c r="AU7" s="407"/>
      <c r="AV7" s="411"/>
      <c r="AW7" s="406"/>
      <c r="AX7" s="406"/>
      <c r="AY7" s="406"/>
      <c r="AZ7" s="407"/>
      <c r="BA7" s="411"/>
      <c r="BB7" s="406"/>
      <c r="BC7" s="406"/>
      <c r="BD7" s="406"/>
      <c r="BE7" s="407"/>
      <c r="BF7" s="411"/>
      <c r="BG7" s="406"/>
      <c r="BH7" s="406"/>
      <c r="BI7" s="406"/>
      <c r="BJ7" s="407"/>
      <c r="BK7" s="411"/>
      <c r="BL7" s="406"/>
      <c r="BM7" s="406"/>
      <c r="BN7" s="406"/>
      <c r="BO7" s="444"/>
      <c r="BP7" s="392"/>
      <c r="BQ7" s="392"/>
      <c r="BR7" s="392"/>
      <c r="BS7" s="392"/>
      <c r="BT7" s="392"/>
      <c r="BU7" s="387"/>
      <c r="BV7" s="387"/>
      <c r="BW7" s="387"/>
      <c r="BX7" s="387"/>
      <c r="BY7" s="387"/>
      <c r="BZ7" s="387"/>
      <c r="CA7" s="387"/>
      <c r="CB7" s="387"/>
      <c r="CC7" s="387"/>
      <c r="CD7" s="387"/>
      <c r="CE7" s="387"/>
      <c r="CF7" s="387"/>
      <c r="CG7" s="387"/>
      <c r="CH7" s="387"/>
      <c r="CI7" s="387"/>
      <c r="CJ7" s="387"/>
      <c r="CK7" s="387"/>
      <c r="CL7" s="387"/>
      <c r="CM7" s="387"/>
      <c r="CN7" s="387"/>
      <c r="CO7" s="387"/>
      <c r="CP7" s="387"/>
      <c r="CQ7" s="387"/>
      <c r="CR7" s="387"/>
      <c r="CS7" s="387"/>
      <c r="CT7" s="387"/>
      <c r="CU7" s="387"/>
      <c r="CV7" s="387"/>
      <c r="CW7" s="387"/>
      <c r="CX7" s="387"/>
      <c r="CY7" s="387"/>
      <c r="CZ7" s="387"/>
      <c r="DA7" s="387"/>
      <c r="DB7" s="387"/>
      <c r="DC7" s="387"/>
      <c r="DD7" s="387"/>
      <c r="DE7" s="387"/>
      <c r="DF7" s="387"/>
      <c r="DG7" s="387"/>
      <c r="DH7" s="387"/>
      <c r="DI7" s="387"/>
      <c r="DJ7" s="387"/>
      <c r="DK7" s="387"/>
      <c r="DL7" s="387"/>
      <c r="DM7" s="387"/>
      <c r="DN7" s="387"/>
      <c r="DO7" s="387"/>
      <c r="DP7" s="387"/>
      <c r="DQ7" s="387"/>
      <c r="DR7" s="387"/>
      <c r="DS7" s="387"/>
      <c r="DT7" s="387"/>
      <c r="DU7" s="387"/>
      <c r="DV7" s="387"/>
      <c r="DW7" s="387"/>
      <c r="DX7" s="387"/>
      <c r="DY7" s="387"/>
      <c r="DZ7" s="387"/>
      <c r="EA7" s="387"/>
      <c r="EB7" s="387"/>
      <c r="EC7" s="387"/>
      <c r="ED7" s="387"/>
      <c r="EE7" s="387"/>
      <c r="EF7" s="387"/>
      <c r="EG7" s="387"/>
      <c r="EH7" s="387"/>
      <c r="EI7" s="387"/>
      <c r="EJ7" s="387"/>
      <c r="EK7" s="387"/>
      <c r="EL7" s="387"/>
      <c r="EM7" s="387"/>
      <c r="EN7" s="387"/>
      <c r="EO7" s="387"/>
      <c r="EP7" s="387"/>
      <c r="EQ7" s="387"/>
      <c r="ER7" s="387"/>
      <c r="ES7" s="387"/>
      <c r="ET7" s="387"/>
      <c r="EU7" s="387"/>
      <c r="EV7" s="387"/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7"/>
      <c r="FL7" s="387"/>
      <c r="FM7" s="387"/>
      <c r="FN7" s="387"/>
      <c r="FO7" s="387"/>
      <c r="FP7" s="387"/>
      <c r="FQ7" s="387"/>
      <c r="FR7" s="387"/>
      <c r="FS7" s="387"/>
      <c r="FT7" s="387"/>
      <c r="FU7" s="387"/>
      <c r="FV7" s="387"/>
      <c r="FW7" s="387"/>
      <c r="FX7" s="387"/>
      <c r="FY7" s="387"/>
      <c r="FZ7" s="387"/>
      <c r="GA7" s="387"/>
      <c r="GB7" s="387"/>
      <c r="GC7" s="387"/>
      <c r="GD7" s="387"/>
      <c r="GE7" s="387"/>
      <c r="GF7" s="387"/>
      <c r="GG7" s="387"/>
      <c r="GH7" s="387"/>
      <c r="GI7" s="387"/>
      <c r="GJ7" s="387"/>
      <c r="GK7" s="387"/>
      <c r="GL7" s="387"/>
      <c r="GM7" s="387"/>
      <c r="GN7" s="387"/>
      <c r="GO7" s="387"/>
      <c r="GP7" s="387"/>
      <c r="GQ7" s="387"/>
      <c r="GR7" s="387"/>
      <c r="GS7" s="387"/>
      <c r="GT7" s="387"/>
      <c r="GU7" s="387"/>
    </row>
    <row r="8" spans="1:203" s="388" customFormat="1" ht="13.5" customHeight="1">
      <c r="A8" s="464"/>
      <c r="B8" s="461"/>
      <c r="C8" s="461"/>
      <c r="D8" s="458"/>
      <c r="E8" s="462"/>
      <c r="F8" s="463"/>
      <c r="G8" s="453"/>
      <c r="H8" s="442"/>
      <c r="I8" s="406"/>
      <c r="J8" s="406"/>
      <c r="K8" s="406"/>
      <c r="L8" s="407"/>
      <c r="M8" s="411"/>
      <c r="N8" s="406"/>
      <c r="O8" s="406"/>
      <c r="P8" s="406"/>
      <c r="Q8" s="407"/>
      <c r="R8" s="411"/>
      <c r="S8" s="406"/>
      <c r="T8" s="406"/>
      <c r="U8" s="406"/>
      <c r="V8" s="407"/>
      <c r="W8" s="411"/>
      <c r="X8" s="406"/>
      <c r="Y8" s="406"/>
      <c r="Z8" s="406"/>
      <c r="AA8" s="407"/>
      <c r="AB8" s="411"/>
      <c r="AC8" s="406"/>
      <c r="AD8" s="406"/>
      <c r="AE8" s="406"/>
      <c r="AF8" s="407"/>
      <c r="AG8" s="411"/>
      <c r="AH8" s="406"/>
      <c r="AI8" s="406"/>
      <c r="AJ8" s="406"/>
      <c r="AK8" s="407"/>
      <c r="AL8" s="411"/>
      <c r="AM8" s="406"/>
      <c r="AN8" s="406"/>
      <c r="AO8" s="406"/>
      <c r="AP8" s="407"/>
      <c r="AQ8" s="411"/>
      <c r="AR8" s="406"/>
      <c r="AS8" s="406"/>
      <c r="AT8" s="406"/>
      <c r="AU8" s="407"/>
      <c r="AV8" s="411"/>
      <c r="AW8" s="406"/>
      <c r="AX8" s="406"/>
      <c r="AY8" s="406"/>
      <c r="AZ8" s="407"/>
      <c r="BA8" s="411"/>
      <c r="BB8" s="406"/>
      <c r="BC8" s="406"/>
      <c r="BD8" s="406"/>
      <c r="BE8" s="407"/>
      <c r="BF8" s="411"/>
      <c r="BG8" s="406"/>
      <c r="BH8" s="406"/>
      <c r="BI8" s="406"/>
      <c r="BJ8" s="407"/>
      <c r="BK8" s="411"/>
      <c r="BL8" s="406"/>
      <c r="BM8" s="406"/>
      <c r="BN8" s="406"/>
      <c r="BO8" s="444"/>
      <c r="BP8" s="392"/>
      <c r="BQ8" s="392"/>
      <c r="BR8" s="392"/>
      <c r="BS8" s="392"/>
      <c r="BT8" s="392"/>
      <c r="BU8" s="387"/>
      <c r="BV8" s="387"/>
      <c r="BW8" s="387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387"/>
      <c r="CQ8" s="387"/>
      <c r="CR8" s="387"/>
      <c r="CS8" s="387"/>
      <c r="CT8" s="387"/>
      <c r="CU8" s="387"/>
      <c r="CV8" s="387"/>
      <c r="CW8" s="387"/>
      <c r="CX8" s="387"/>
      <c r="CY8" s="387"/>
      <c r="CZ8" s="387"/>
      <c r="DA8" s="387"/>
      <c r="DB8" s="387"/>
      <c r="DC8" s="387"/>
      <c r="DD8" s="387"/>
      <c r="DE8" s="387"/>
      <c r="DF8" s="387"/>
      <c r="DG8" s="387"/>
      <c r="DH8" s="387"/>
      <c r="DI8" s="387"/>
      <c r="DJ8" s="387"/>
      <c r="DK8" s="387"/>
      <c r="DL8" s="387"/>
      <c r="DM8" s="387"/>
      <c r="DN8" s="387"/>
      <c r="DO8" s="387"/>
      <c r="DP8" s="387"/>
      <c r="DQ8" s="387"/>
      <c r="DR8" s="387"/>
      <c r="DS8" s="387"/>
      <c r="DT8" s="387"/>
      <c r="DU8" s="387"/>
      <c r="DV8" s="387"/>
      <c r="DW8" s="387"/>
      <c r="DX8" s="387"/>
      <c r="DY8" s="387"/>
      <c r="DZ8" s="387"/>
      <c r="EA8" s="387"/>
      <c r="EB8" s="387"/>
      <c r="EC8" s="387"/>
      <c r="ED8" s="387"/>
      <c r="EE8" s="387"/>
      <c r="EF8" s="387"/>
      <c r="EG8" s="387"/>
      <c r="EH8" s="387"/>
      <c r="EI8" s="387"/>
      <c r="EJ8" s="387"/>
      <c r="EK8" s="387"/>
      <c r="EL8" s="387"/>
      <c r="EM8" s="387"/>
      <c r="EN8" s="387"/>
      <c r="EO8" s="387"/>
      <c r="EP8" s="387"/>
      <c r="EQ8" s="387"/>
      <c r="ER8" s="387"/>
      <c r="ES8" s="387"/>
      <c r="ET8" s="387"/>
      <c r="EU8" s="387"/>
      <c r="EV8" s="387"/>
      <c r="EW8" s="387"/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7"/>
      <c r="FL8" s="387"/>
      <c r="FM8" s="387"/>
      <c r="FN8" s="387"/>
      <c r="FO8" s="387"/>
      <c r="FP8" s="387"/>
      <c r="FQ8" s="387"/>
      <c r="FR8" s="387"/>
      <c r="FS8" s="387"/>
      <c r="FT8" s="387"/>
      <c r="FU8" s="387"/>
      <c r="FV8" s="387"/>
      <c r="FW8" s="387"/>
      <c r="FX8" s="387"/>
      <c r="FY8" s="387"/>
      <c r="FZ8" s="387"/>
      <c r="GA8" s="387"/>
      <c r="GB8" s="387"/>
      <c r="GC8" s="387"/>
      <c r="GD8" s="387"/>
      <c r="GE8" s="387"/>
      <c r="GF8" s="387"/>
      <c r="GG8" s="387"/>
      <c r="GH8" s="387"/>
      <c r="GI8" s="387"/>
      <c r="GJ8" s="387"/>
      <c r="GK8" s="387"/>
      <c r="GL8" s="387"/>
      <c r="GM8" s="387"/>
      <c r="GN8" s="387"/>
      <c r="GO8" s="387"/>
      <c r="GP8" s="387"/>
      <c r="GQ8" s="387"/>
      <c r="GR8" s="387"/>
      <c r="GS8" s="387"/>
      <c r="GT8" s="387"/>
      <c r="GU8" s="387"/>
    </row>
    <row r="9" spans="1:72" s="387" customFormat="1" ht="13.5" customHeight="1">
      <c r="A9" s="479" t="s">
        <v>118</v>
      </c>
      <c r="B9" s="480"/>
      <c r="C9" s="480"/>
      <c r="D9" s="480"/>
      <c r="E9" s="481"/>
      <c r="F9" s="482"/>
      <c r="G9" s="483"/>
      <c r="H9" s="391"/>
      <c r="I9" s="402"/>
      <c r="J9" s="402"/>
      <c r="K9" s="402"/>
      <c r="L9" s="402"/>
      <c r="M9" s="402"/>
      <c r="N9" s="402"/>
      <c r="O9" s="402"/>
      <c r="P9" s="402"/>
      <c r="Q9" s="402"/>
      <c r="R9" s="403"/>
      <c r="S9" s="403"/>
      <c r="T9" s="403"/>
      <c r="U9" s="403"/>
      <c r="V9" s="403"/>
      <c r="W9" s="403"/>
      <c r="X9" s="403"/>
      <c r="Y9" s="403"/>
      <c r="Z9" s="402"/>
      <c r="AA9" s="417"/>
      <c r="AB9" s="402"/>
      <c r="AC9" s="402"/>
      <c r="AD9" s="402"/>
      <c r="AE9" s="402"/>
      <c r="AF9" s="402"/>
      <c r="AG9" s="402"/>
      <c r="AH9" s="402"/>
      <c r="AI9" s="402"/>
      <c r="AJ9" s="402"/>
      <c r="AK9" s="403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3"/>
      <c r="AY9" s="402"/>
      <c r="AZ9" s="403"/>
      <c r="BA9" s="402"/>
      <c r="BB9" s="402"/>
      <c r="BC9" s="402"/>
      <c r="BD9" s="403"/>
      <c r="BE9" s="402"/>
      <c r="BF9" s="402"/>
      <c r="BG9" s="402"/>
      <c r="BH9" s="403"/>
      <c r="BI9" s="402"/>
      <c r="BJ9" s="402"/>
      <c r="BK9" s="402"/>
      <c r="BL9" s="402"/>
      <c r="BM9" s="403"/>
      <c r="BN9" s="402"/>
      <c r="BO9" s="405"/>
      <c r="BP9" s="392"/>
      <c r="BQ9" s="392"/>
      <c r="BR9" s="392"/>
      <c r="BS9" s="392"/>
      <c r="BT9" s="392"/>
    </row>
    <row r="10" spans="1:72" s="387" customFormat="1" ht="13.5" customHeight="1">
      <c r="A10" s="468"/>
      <c r="B10" s="454"/>
      <c r="C10" s="454"/>
      <c r="D10" s="454"/>
      <c r="E10" s="469"/>
      <c r="F10" s="463"/>
      <c r="G10" s="453">
        <f>E10*F10</f>
        <v>0</v>
      </c>
      <c r="H10" s="486"/>
      <c r="I10" s="487"/>
      <c r="J10" s="487"/>
      <c r="K10" s="487"/>
      <c r="L10" s="446"/>
      <c r="M10" s="488"/>
      <c r="N10" s="487"/>
      <c r="O10" s="487"/>
      <c r="P10" s="487"/>
      <c r="Q10" s="446"/>
      <c r="R10" s="489"/>
      <c r="S10" s="415"/>
      <c r="T10" s="415"/>
      <c r="U10" s="415"/>
      <c r="V10" s="484"/>
      <c r="W10" s="485"/>
      <c r="X10" s="415"/>
      <c r="Y10" s="415"/>
      <c r="Z10" s="415"/>
      <c r="AA10" s="484"/>
      <c r="AB10" s="485"/>
      <c r="AC10" s="415"/>
      <c r="AD10" s="415"/>
      <c r="AE10" s="415"/>
      <c r="AF10" s="484"/>
      <c r="AG10" s="485"/>
      <c r="AH10" s="415"/>
      <c r="AI10" s="415"/>
      <c r="AJ10" s="415"/>
      <c r="AK10" s="484"/>
      <c r="AL10" s="485"/>
      <c r="AM10" s="415"/>
      <c r="AN10" s="415"/>
      <c r="AO10" s="415"/>
      <c r="AP10" s="484"/>
      <c r="AQ10" s="485"/>
      <c r="AR10" s="415"/>
      <c r="AS10" s="415"/>
      <c r="AT10" s="415"/>
      <c r="AU10" s="484"/>
      <c r="AV10" s="488"/>
      <c r="AW10" s="487"/>
      <c r="AX10" s="490"/>
      <c r="AY10" s="487"/>
      <c r="AZ10" s="491"/>
      <c r="BA10" s="488"/>
      <c r="BB10" s="487"/>
      <c r="BC10" s="487"/>
      <c r="BD10" s="490"/>
      <c r="BE10" s="446"/>
      <c r="BF10" s="488"/>
      <c r="BG10" s="487"/>
      <c r="BH10" s="490"/>
      <c r="BI10" s="487"/>
      <c r="BJ10" s="446"/>
      <c r="BK10" s="488"/>
      <c r="BL10" s="487"/>
      <c r="BM10" s="490"/>
      <c r="BN10" s="487"/>
      <c r="BO10" s="492"/>
      <c r="BP10" s="392"/>
      <c r="BQ10" s="392"/>
      <c r="BR10" s="392"/>
      <c r="BS10" s="392"/>
      <c r="BT10" s="392"/>
    </row>
    <row r="11" spans="1:72" s="387" customFormat="1" ht="13.5" customHeight="1">
      <c r="A11" s="460"/>
      <c r="B11" s="457"/>
      <c r="C11" s="455"/>
      <c r="D11" s="455"/>
      <c r="E11" s="459"/>
      <c r="F11" s="463"/>
      <c r="G11" s="453">
        <f>E11*F11</f>
        <v>0</v>
      </c>
      <c r="H11" s="393"/>
      <c r="I11" s="394"/>
      <c r="J11" s="394"/>
      <c r="K11" s="394"/>
      <c r="L11" s="395"/>
      <c r="M11" s="396"/>
      <c r="N11" s="394"/>
      <c r="O11" s="394"/>
      <c r="P11" s="394"/>
      <c r="Q11" s="395"/>
      <c r="R11" s="399"/>
      <c r="S11" s="412"/>
      <c r="T11" s="412"/>
      <c r="U11" s="412"/>
      <c r="V11" s="414"/>
      <c r="W11" s="413"/>
      <c r="X11" s="412"/>
      <c r="Y11" s="412"/>
      <c r="Z11" s="412"/>
      <c r="AA11" s="414"/>
      <c r="AB11" s="413"/>
      <c r="AC11" s="412"/>
      <c r="AD11" s="412"/>
      <c r="AE11" s="412"/>
      <c r="AF11" s="414"/>
      <c r="AG11" s="413"/>
      <c r="AH11" s="412"/>
      <c r="AI11" s="412"/>
      <c r="AJ11" s="412"/>
      <c r="AK11" s="414"/>
      <c r="AL11" s="413"/>
      <c r="AM11" s="412"/>
      <c r="AN11" s="412"/>
      <c r="AO11" s="412"/>
      <c r="AP11" s="414"/>
      <c r="AQ11" s="413"/>
      <c r="AR11" s="412"/>
      <c r="AS11" s="412"/>
      <c r="AT11" s="412"/>
      <c r="AU11" s="414"/>
      <c r="AV11" s="396"/>
      <c r="AW11" s="394"/>
      <c r="AX11" s="397"/>
      <c r="AY11" s="394"/>
      <c r="AZ11" s="398"/>
      <c r="BA11" s="396"/>
      <c r="BB11" s="394"/>
      <c r="BC11" s="394"/>
      <c r="BD11" s="397"/>
      <c r="BE11" s="395"/>
      <c r="BF11" s="396"/>
      <c r="BG11" s="394"/>
      <c r="BH11" s="397"/>
      <c r="BI11" s="394"/>
      <c r="BJ11" s="395"/>
      <c r="BK11" s="396"/>
      <c r="BL11" s="394"/>
      <c r="BM11" s="397"/>
      <c r="BN11" s="394"/>
      <c r="BO11" s="400"/>
      <c r="BP11" s="392"/>
      <c r="BQ11" s="392"/>
      <c r="BR11" s="392"/>
      <c r="BS11" s="392"/>
      <c r="BT11" s="392"/>
    </row>
    <row r="12" spans="1:72" s="387" customFormat="1" ht="13.5" customHeight="1">
      <c r="A12" s="479" t="s">
        <v>119</v>
      </c>
      <c r="B12" s="480"/>
      <c r="C12" s="480"/>
      <c r="D12" s="480"/>
      <c r="E12" s="481"/>
      <c r="F12" s="482"/>
      <c r="G12" s="483"/>
      <c r="H12" s="391"/>
      <c r="I12" s="402"/>
      <c r="J12" s="402"/>
      <c r="K12" s="402"/>
      <c r="L12" s="402"/>
      <c r="M12" s="402"/>
      <c r="N12" s="402"/>
      <c r="O12" s="402"/>
      <c r="P12" s="402"/>
      <c r="Q12" s="402"/>
      <c r="R12" s="403"/>
      <c r="S12" s="403"/>
      <c r="T12" s="403"/>
      <c r="U12" s="403"/>
      <c r="V12" s="403"/>
      <c r="W12" s="403"/>
      <c r="X12" s="403"/>
      <c r="Y12" s="403"/>
      <c r="Z12" s="402"/>
      <c r="AA12" s="417"/>
      <c r="AB12" s="402"/>
      <c r="AC12" s="402"/>
      <c r="AD12" s="402"/>
      <c r="AE12" s="402"/>
      <c r="AF12" s="402"/>
      <c r="AG12" s="402"/>
      <c r="AH12" s="402"/>
      <c r="AI12" s="402"/>
      <c r="AJ12" s="402"/>
      <c r="AK12" s="403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3"/>
      <c r="AY12" s="402"/>
      <c r="AZ12" s="403"/>
      <c r="BA12" s="402"/>
      <c r="BB12" s="402"/>
      <c r="BC12" s="402"/>
      <c r="BD12" s="403"/>
      <c r="BE12" s="402"/>
      <c r="BF12" s="402"/>
      <c r="BG12" s="402"/>
      <c r="BH12" s="403"/>
      <c r="BI12" s="402"/>
      <c r="BJ12" s="402"/>
      <c r="BK12" s="402"/>
      <c r="BL12" s="402"/>
      <c r="BM12" s="403"/>
      <c r="BN12" s="402"/>
      <c r="BO12" s="405"/>
      <c r="BP12" s="392"/>
      <c r="BQ12" s="392"/>
      <c r="BR12" s="392"/>
      <c r="BS12" s="392"/>
      <c r="BT12" s="392"/>
    </row>
    <row r="13" spans="1:102" s="387" customFormat="1" ht="13.5" customHeight="1">
      <c r="A13" s="464"/>
      <c r="B13" s="456"/>
      <c r="C13" s="456"/>
      <c r="D13" s="458"/>
      <c r="E13" s="462"/>
      <c r="F13" s="463"/>
      <c r="G13" s="453"/>
      <c r="H13" s="475"/>
      <c r="I13" s="476"/>
      <c r="J13" s="476"/>
      <c r="K13" s="476"/>
      <c r="L13" s="477"/>
      <c r="M13" s="478"/>
      <c r="N13" s="476"/>
      <c r="O13" s="476"/>
      <c r="P13" s="476"/>
      <c r="Q13" s="477"/>
      <c r="R13" s="411"/>
      <c r="S13" s="406"/>
      <c r="T13" s="406"/>
      <c r="U13" s="406"/>
      <c r="V13" s="407"/>
      <c r="W13" s="411"/>
      <c r="X13" s="406"/>
      <c r="Y13" s="406"/>
      <c r="Z13" s="406"/>
      <c r="AA13" s="407"/>
      <c r="AB13" s="411"/>
      <c r="AC13" s="406"/>
      <c r="AD13" s="406"/>
      <c r="AE13" s="406"/>
      <c r="AF13" s="407"/>
      <c r="AG13" s="411"/>
      <c r="AH13" s="406"/>
      <c r="AI13" s="406"/>
      <c r="AJ13" s="406"/>
      <c r="AK13" s="407"/>
      <c r="AL13" s="411"/>
      <c r="AM13" s="406"/>
      <c r="AN13" s="406"/>
      <c r="AO13" s="406"/>
      <c r="AP13" s="407"/>
      <c r="AQ13" s="411"/>
      <c r="AR13" s="406"/>
      <c r="AS13" s="406"/>
      <c r="AT13" s="406"/>
      <c r="AU13" s="407"/>
      <c r="AV13" s="411"/>
      <c r="AW13" s="406"/>
      <c r="AX13" s="406"/>
      <c r="AY13" s="406"/>
      <c r="AZ13" s="407"/>
      <c r="BA13" s="411"/>
      <c r="BB13" s="406"/>
      <c r="BC13" s="406"/>
      <c r="BD13" s="406"/>
      <c r="BE13" s="407"/>
      <c r="BF13" s="411"/>
      <c r="BG13" s="406"/>
      <c r="BH13" s="406"/>
      <c r="BI13" s="406"/>
      <c r="BJ13" s="407"/>
      <c r="BK13" s="411"/>
      <c r="BL13" s="406"/>
      <c r="BM13" s="406"/>
      <c r="BN13" s="406"/>
      <c r="BO13" s="444"/>
      <c r="BP13" s="467"/>
      <c r="BQ13" s="467"/>
      <c r="BR13" s="467"/>
      <c r="BS13" s="467"/>
      <c r="BT13" s="467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</row>
    <row r="14" spans="1:102" s="387" customFormat="1" ht="13.5" customHeight="1" thickBot="1">
      <c r="A14" s="465"/>
      <c r="B14" s="456"/>
      <c r="C14" s="456"/>
      <c r="D14" s="457"/>
      <c r="E14" s="466"/>
      <c r="F14" s="463"/>
      <c r="G14" s="453"/>
      <c r="H14" s="470"/>
      <c r="I14" s="408"/>
      <c r="J14" s="471"/>
      <c r="K14" s="471"/>
      <c r="L14" s="472"/>
      <c r="M14" s="473"/>
      <c r="N14" s="471"/>
      <c r="O14" s="471"/>
      <c r="P14" s="471"/>
      <c r="Q14" s="472"/>
      <c r="R14" s="410"/>
      <c r="S14" s="408"/>
      <c r="T14" s="408"/>
      <c r="U14" s="408"/>
      <c r="V14" s="409"/>
      <c r="W14" s="410"/>
      <c r="X14" s="408"/>
      <c r="Y14" s="408"/>
      <c r="Z14" s="408"/>
      <c r="AA14" s="409"/>
      <c r="AB14" s="410"/>
      <c r="AC14" s="408"/>
      <c r="AD14" s="408"/>
      <c r="AE14" s="408"/>
      <c r="AF14" s="409"/>
      <c r="AG14" s="410"/>
      <c r="AH14" s="408"/>
      <c r="AI14" s="408"/>
      <c r="AJ14" s="408"/>
      <c r="AK14" s="409"/>
      <c r="AL14" s="410"/>
      <c r="AM14" s="408"/>
      <c r="AN14" s="408"/>
      <c r="AO14" s="408"/>
      <c r="AP14" s="409"/>
      <c r="AQ14" s="410"/>
      <c r="AR14" s="408"/>
      <c r="AS14" s="408"/>
      <c r="AT14" s="408"/>
      <c r="AU14" s="409"/>
      <c r="AV14" s="410"/>
      <c r="AW14" s="408"/>
      <c r="AX14" s="408"/>
      <c r="AY14" s="408"/>
      <c r="AZ14" s="409"/>
      <c r="BA14" s="410"/>
      <c r="BB14" s="408"/>
      <c r="BC14" s="408"/>
      <c r="BD14" s="408"/>
      <c r="BE14" s="409"/>
      <c r="BF14" s="410"/>
      <c r="BG14" s="408"/>
      <c r="BH14" s="408"/>
      <c r="BI14" s="408"/>
      <c r="BJ14" s="409"/>
      <c r="BK14" s="410"/>
      <c r="BL14" s="408"/>
      <c r="BM14" s="408"/>
      <c r="BN14" s="408"/>
      <c r="BO14" s="445"/>
      <c r="BP14" s="467"/>
      <c r="BQ14" s="467"/>
      <c r="BR14" s="467"/>
      <c r="BS14" s="467"/>
      <c r="BT14" s="467"/>
      <c r="BU14" s="474"/>
      <c r="BV14" s="474"/>
      <c r="BW14" s="474"/>
      <c r="BX14" s="474"/>
      <c r="BY14" s="474"/>
      <c r="BZ14" s="474"/>
      <c r="CA14" s="474"/>
      <c r="CB14" s="474"/>
      <c r="CC14" s="474"/>
      <c r="CD14" s="474"/>
      <c r="CE14" s="474"/>
      <c r="CF14" s="474"/>
      <c r="CG14" s="474"/>
      <c r="CH14" s="474"/>
      <c r="CI14" s="474"/>
      <c r="CJ14" s="474"/>
      <c r="CK14" s="474"/>
      <c r="CL14" s="474"/>
      <c r="CM14" s="474"/>
      <c r="CN14" s="474"/>
      <c r="CO14" s="474"/>
      <c r="CP14" s="474"/>
      <c r="CQ14" s="474"/>
      <c r="CR14" s="474"/>
      <c r="CS14" s="474"/>
      <c r="CT14" s="474"/>
      <c r="CU14" s="474"/>
      <c r="CV14" s="474"/>
      <c r="CW14" s="474"/>
      <c r="CX14" s="474"/>
    </row>
    <row r="15" spans="1:67" s="387" customFormat="1" ht="13.5" customHeight="1">
      <c r="A15" s="495" t="s">
        <v>120</v>
      </c>
      <c r="B15" s="430"/>
      <c r="C15" s="430"/>
      <c r="D15" s="430"/>
      <c r="E15" s="431"/>
      <c r="F15" s="432"/>
      <c r="G15" s="433"/>
      <c r="H15" s="429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7"/>
    </row>
    <row r="16" spans="1:67" s="387" customFormat="1" ht="13.5" customHeight="1" thickBot="1">
      <c r="A16" s="434"/>
      <c r="B16" s="435"/>
      <c r="C16" s="435"/>
      <c r="D16" s="435"/>
      <c r="E16" s="418"/>
      <c r="F16" s="419"/>
      <c r="G16" s="420"/>
      <c r="H16" s="434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8"/>
      <c r="BI16" s="438"/>
      <c r="BJ16" s="438"/>
      <c r="BK16" s="438"/>
      <c r="BL16" s="438"/>
      <c r="BM16" s="438"/>
      <c r="BN16" s="438"/>
      <c r="BO16" s="439"/>
    </row>
    <row r="17" spans="1:203" s="428" customFormat="1" ht="14.25" customHeight="1">
      <c r="A17" s="231"/>
      <c r="B17" s="421"/>
      <c r="C17" s="421"/>
      <c r="D17" s="421"/>
      <c r="E17" s="422"/>
      <c r="F17" s="423"/>
      <c r="G17" s="424"/>
      <c r="H17" s="390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7"/>
      <c r="DG17" s="427"/>
      <c r="DH17" s="427"/>
      <c r="DI17" s="427"/>
      <c r="DJ17" s="427"/>
      <c r="DK17" s="427"/>
      <c r="DL17" s="427"/>
      <c r="DM17" s="427"/>
      <c r="DN17" s="427"/>
      <c r="DO17" s="427"/>
      <c r="DP17" s="427"/>
      <c r="DQ17" s="427"/>
      <c r="DR17" s="427"/>
      <c r="DS17" s="427"/>
      <c r="DT17" s="427"/>
      <c r="DU17" s="427"/>
      <c r="DV17" s="427"/>
      <c r="DW17" s="427"/>
      <c r="DX17" s="427"/>
      <c r="DY17" s="427"/>
      <c r="DZ17" s="427"/>
      <c r="EA17" s="427"/>
      <c r="EB17" s="427"/>
      <c r="EC17" s="427"/>
      <c r="ED17" s="427"/>
      <c r="EE17" s="427"/>
      <c r="EF17" s="427"/>
      <c r="EG17" s="427"/>
      <c r="EH17" s="427"/>
      <c r="EI17" s="427"/>
      <c r="EJ17" s="427"/>
      <c r="EK17" s="427"/>
      <c r="EL17" s="427"/>
      <c r="EM17" s="427"/>
      <c r="EN17" s="427"/>
      <c r="EO17" s="427"/>
      <c r="EP17" s="427"/>
      <c r="EQ17" s="427"/>
      <c r="ER17" s="427"/>
      <c r="ES17" s="427"/>
      <c r="ET17" s="427"/>
      <c r="EU17" s="427"/>
      <c r="EV17" s="427"/>
      <c r="EW17" s="427"/>
      <c r="EX17" s="427"/>
      <c r="EY17" s="427"/>
      <c r="EZ17" s="427"/>
      <c r="FA17" s="427"/>
      <c r="FB17" s="427"/>
      <c r="FC17" s="427"/>
      <c r="FD17" s="427"/>
      <c r="FE17" s="427"/>
      <c r="FF17" s="427"/>
      <c r="FG17" s="427"/>
      <c r="FH17" s="427"/>
      <c r="FI17" s="427"/>
      <c r="FJ17" s="427"/>
      <c r="FK17" s="427"/>
      <c r="FL17" s="427"/>
      <c r="FM17" s="427"/>
      <c r="FN17" s="427"/>
      <c r="FO17" s="427"/>
      <c r="FP17" s="427"/>
      <c r="FQ17" s="427"/>
      <c r="FR17" s="427"/>
      <c r="FS17" s="427"/>
      <c r="FT17" s="427"/>
      <c r="FU17" s="427"/>
      <c r="FV17" s="427"/>
      <c r="FW17" s="427"/>
      <c r="FX17" s="427"/>
      <c r="FY17" s="427"/>
      <c r="FZ17" s="427"/>
      <c r="GA17" s="427"/>
      <c r="GB17" s="427"/>
      <c r="GC17" s="427"/>
      <c r="GD17" s="427"/>
      <c r="GE17" s="427"/>
      <c r="GF17" s="427"/>
      <c r="GG17" s="427"/>
      <c r="GH17" s="427"/>
      <c r="GI17" s="427"/>
      <c r="GJ17" s="427"/>
      <c r="GK17" s="427"/>
      <c r="GL17" s="427"/>
      <c r="GM17" s="427"/>
      <c r="GN17" s="427"/>
      <c r="GO17" s="427"/>
      <c r="GP17" s="427"/>
      <c r="GQ17" s="427"/>
      <c r="GR17" s="427"/>
      <c r="GS17" s="427"/>
      <c r="GT17" s="427"/>
      <c r="GU17" s="427"/>
    </row>
    <row r="18" spans="2:68" ht="14.25" customHeight="1">
      <c r="B18" s="43"/>
      <c r="C18" s="43"/>
      <c r="D18" s="440"/>
      <c r="E18" s="379"/>
      <c r="F18" s="385"/>
      <c r="G18" s="389"/>
      <c r="H18" s="236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33"/>
      <c r="AJ18" s="533"/>
      <c r="AK18" s="425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</row>
    <row r="19" spans="1:68" ht="12.75" customHeight="1">
      <c r="A19" s="441"/>
      <c r="B19" s="235"/>
      <c r="C19" s="235"/>
      <c r="D19" s="366"/>
      <c r="E19" s="379"/>
      <c r="F19" s="235"/>
      <c r="G19" s="319"/>
      <c r="H19" s="236"/>
      <c r="I19" s="544"/>
      <c r="J19" s="544"/>
      <c r="K19" s="544"/>
      <c r="L19" s="544"/>
      <c r="M19" s="544"/>
      <c r="N19" s="544"/>
      <c r="O19" s="544"/>
      <c r="P19" s="544"/>
      <c r="Q19" s="544"/>
      <c r="R19" s="534"/>
      <c r="S19" s="534"/>
      <c r="T19" s="534"/>
      <c r="U19" s="534"/>
      <c r="V19" s="534"/>
      <c r="W19" s="534"/>
      <c r="X19" s="534"/>
      <c r="Y19" s="534"/>
      <c r="Z19" s="534"/>
      <c r="AA19" s="545"/>
      <c r="AB19" s="545"/>
      <c r="AC19" s="545"/>
      <c r="AD19" s="535"/>
      <c r="AE19" s="535"/>
      <c r="AF19" s="535"/>
      <c r="AG19" s="535"/>
      <c r="AH19" s="535"/>
      <c r="AI19" s="535"/>
      <c r="AJ19" s="535"/>
      <c r="AK19" s="425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</row>
    <row r="20" spans="1:68" ht="11.25">
      <c r="A20" s="441"/>
      <c r="B20" s="235"/>
      <c r="C20" s="235"/>
      <c r="D20" s="366"/>
      <c r="E20" s="379"/>
      <c r="F20" s="235"/>
      <c r="G20" s="319"/>
      <c r="H20" s="236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</row>
    <row r="21" spans="1:68" ht="11.25">
      <c r="A21" s="441"/>
      <c r="B21" s="235"/>
      <c r="C21" s="235"/>
      <c r="D21" s="235"/>
      <c r="E21" s="380"/>
      <c r="F21" s="235"/>
      <c r="G21" s="319"/>
      <c r="H21" s="236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5"/>
      <c r="V21" s="425"/>
      <c r="W21" s="425"/>
      <c r="X21" s="231"/>
      <c r="Y21" s="231"/>
      <c r="Z21" s="231"/>
      <c r="AA21" s="231"/>
      <c r="AB21" s="231"/>
      <c r="AC21" s="231"/>
      <c r="AD21" s="532"/>
      <c r="AE21" s="532"/>
      <c r="AF21" s="532"/>
      <c r="AG21" s="532"/>
      <c r="AH21" s="532"/>
      <c r="AI21" s="532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</row>
    <row r="22" spans="1:68" ht="4.5" customHeight="1">
      <c r="A22" s="441"/>
      <c r="B22" s="235"/>
      <c r="C22" s="235"/>
      <c r="D22" s="235"/>
      <c r="E22" s="380"/>
      <c r="F22" s="235"/>
      <c r="G22" s="319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</row>
    <row r="23" spans="1:68" ht="11.25">
      <c r="A23" s="441"/>
      <c r="B23" s="235"/>
      <c r="C23" s="235"/>
      <c r="D23" s="235"/>
      <c r="E23" s="380"/>
      <c r="F23" s="235"/>
      <c r="G23" s="319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</row>
    <row r="24" spans="5:7" ht="11.25">
      <c r="E24" s="380"/>
      <c r="F24" s="366"/>
      <c r="G24" s="319"/>
    </row>
  </sheetData>
  <sheetProtection/>
  <mergeCells count="29">
    <mergeCell ref="H1:BO1"/>
    <mergeCell ref="BK2:BO2"/>
    <mergeCell ref="AB2:AF2"/>
    <mergeCell ref="AG2:AK2"/>
    <mergeCell ref="AQ2:AU2"/>
    <mergeCell ref="AV2:AZ2"/>
    <mergeCell ref="BA2:BE2"/>
    <mergeCell ref="BF2:BJ2"/>
    <mergeCell ref="AL2:AP2"/>
    <mergeCell ref="H2:L2"/>
    <mergeCell ref="R2:V2"/>
    <mergeCell ref="W2:AA2"/>
    <mergeCell ref="I19:Q19"/>
    <mergeCell ref="R19:T19"/>
    <mergeCell ref="U19:W19"/>
    <mergeCell ref="AA19:AC19"/>
    <mergeCell ref="I18:Q18"/>
    <mergeCell ref="R18:T18"/>
    <mergeCell ref="U18:W18"/>
    <mergeCell ref="A1:G1"/>
    <mergeCell ref="AD21:AI21"/>
    <mergeCell ref="X18:Z18"/>
    <mergeCell ref="AH18:AJ18"/>
    <mergeCell ref="X19:Z19"/>
    <mergeCell ref="AA18:AC18"/>
    <mergeCell ref="AD18:AG18"/>
    <mergeCell ref="AD19:AG19"/>
    <mergeCell ref="AH19:AJ19"/>
    <mergeCell ref="M2:Q2"/>
  </mergeCells>
  <conditionalFormatting sqref="H4:BO14">
    <cfRule type="cellIs" priority="1" dxfId="0" operator="equal" stopIfTrue="1">
      <formula>"x"</formula>
    </cfRule>
  </conditionalFormatting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AegisMedia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Schneisi</dc:creator>
  <cp:keywords/>
  <dc:description/>
  <cp:lastModifiedBy>Branimir Tončinić</cp:lastModifiedBy>
  <cp:lastPrinted>2010-08-17T11:01:03Z</cp:lastPrinted>
  <dcterms:created xsi:type="dcterms:W3CDTF">2004-10-01T10:05:07Z</dcterms:created>
  <dcterms:modified xsi:type="dcterms:W3CDTF">2015-10-19T12:38:26Z</dcterms:modified>
  <cp:category/>
  <cp:version/>
  <cp:contentType/>
  <cp:contentStatus/>
</cp:coreProperties>
</file>